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345" windowHeight="6645"/>
  </bookViews>
  <sheets>
    <sheet name="Budget 2012 (2)" sheetId="6" r:id="rId1"/>
    <sheet name="Resultat 2011" sheetId="5" r:id="rId2"/>
    <sheet name="Budget 2012" sheetId="4" r:id="rId3"/>
  </sheets>
  <calcPr calcId="145621"/>
</workbook>
</file>

<file path=xl/calcChain.xml><?xml version="1.0" encoding="utf-8"?>
<calcChain xmlns="http://schemas.openxmlformats.org/spreadsheetml/2006/main">
  <c r="F101" i="6" l="1"/>
  <c r="F34" i="6"/>
  <c r="D101" i="6" l="1"/>
  <c r="D34" i="6" l="1"/>
  <c r="E101" i="6" l="1"/>
  <c r="B96" i="6"/>
  <c r="B93" i="6"/>
  <c r="B87" i="6"/>
  <c r="B85" i="6"/>
  <c r="B83" i="6"/>
  <c r="B80" i="6"/>
  <c r="B79" i="6"/>
  <c r="B78" i="6"/>
  <c r="B77" i="6"/>
  <c r="B70" i="6"/>
  <c r="B69" i="6"/>
  <c r="B61" i="6"/>
  <c r="B60" i="6"/>
  <c r="B59" i="6"/>
  <c r="B55" i="6"/>
  <c r="B54" i="6"/>
  <c r="B53" i="6"/>
  <c r="B52" i="6"/>
  <c r="B46" i="6"/>
  <c r="B45" i="6"/>
  <c r="B43" i="6"/>
  <c r="B42" i="6"/>
  <c r="B39" i="6"/>
  <c r="E103" i="6"/>
  <c r="B31" i="6"/>
  <c r="B30" i="6"/>
  <c r="B26" i="6"/>
  <c r="B22" i="6"/>
  <c r="B19" i="6"/>
  <c r="B18" i="6"/>
  <c r="B16" i="6"/>
  <c r="B15" i="6"/>
  <c r="B10" i="6"/>
  <c r="G37" i="5"/>
  <c r="G49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55" i="5"/>
  <c r="G38" i="5"/>
  <c r="G39" i="5"/>
  <c r="G40" i="5"/>
  <c r="G41" i="5"/>
  <c r="G42" i="5"/>
  <c r="G43" i="5"/>
  <c r="G44" i="5"/>
  <c r="G45" i="5"/>
  <c r="G46" i="5"/>
  <c r="G47" i="5"/>
  <c r="G48" i="5"/>
  <c r="G50" i="5"/>
  <c r="G51" i="5"/>
  <c r="G52" i="5"/>
  <c r="G53" i="5"/>
  <c r="G54" i="5"/>
  <c r="G32" i="5"/>
  <c r="F32" i="5"/>
  <c r="F96" i="4"/>
  <c r="F98" i="4" s="1"/>
  <c r="F32" i="4"/>
  <c r="F96" i="5"/>
  <c r="F98" i="5" s="1"/>
  <c r="F102" i="5" s="1"/>
  <c r="E96" i="5"/>
  <c r="B91" i="5"/>
  <c r="B88" i="5"/>
  <c r="B82" i="5"/>
  <c r="B80" i="5"/>
  <c r="B78" i="5"/>
  <c r="B77" i="5"/>
  <c r="B76" i="5"/>
  <c r="B75" i="5"/>
  <c r="B74" i="5"/>
  <c r="B73" i="5"/>
  <c r="B67" i="5"/>
  <c r="B66" i="5"/>
  <c r="B58" i="5"/>
  <c r="B57" i="5"/>
  <c r="B56" i="5"/>
  <c r="B52" i="5"/>
  <c r="B51" i="5"/>
  <c r="B50" i="5"/>
  <c r="B49" i="5"/>
  <c r="B46" i="5"/>
  <c r="B44" i="5"/>
  <c r="B43" i="5"/>
  <c r="B41" i="5"/>
  <c r="B40" i="5"/>
  <c r="B37" i="5"/>
  <c r="E32" i="5"/>
  <c r="B29" i="5"/>
  <c r="B28" i="5"/>
  <c r="B25" i="5"/>
  <c r="B21" i="5"/>
  <c r="B18" i="5"/>
  <c r="B17" i="5"/>
  <c r="B16" i="5"/>
  <c r="B15" i="5"/>
  <c r="B10" i="5"/>
  <c r="E96" i="4"/>
  <c r="E32" i="4"/>
  <c r="B10" i="4"/>
  <c r="B15" i="4"/>
  <c r="B16" i="4"/>
  <c r="B17" i="4"/>
  <c r="B18" i="4"/>
  <c r="B21" i="4"/>
  <c r="B25" i="4"/>
  <c r="B28" i="4"/>
  <c r="B29" i="4"/>
  <c r="B37" i="4"/>
  <c r="B40" i="4"/>
  <c r="B41" i="4"/>
  <c r="B43" i="4"/>
  <c r="B44" i="4"/>
  <c r="B46" i="4"/>
  <c r="B49" i="4"/>
  <c r="B50" i="4"/>
  <c r="B51" i="4"/>
  <c r="B52" i="4"/>
  <c r="B56" i="4"/>
  <c r="B57" i="4"/>
  <c r="B58" i="4"/>
  <c r="B66" i="4"/>
  <c r="B67" i="4"/>
  <c r="B73" i="4"/>
  <c r="B74" i="4"/>
  <c r="B75" i="4"/>
  <c r="B76" i="4"/>
  <c r="B77" i="4"/>
  <c r="B78" i="4"/>
  <c r="B80" i="4"/>
  <c r="B82" i="4"/>
  <c r="B88" i="4"/>
  <c r="B91" i="4"/>
  <c r="G96" i="5" l="1"/>
  <c r="E98" i="5"/>
  <c r="E98" i="4"/>
</calcChain>
</file>

<file path=xl/sharedStrings.xml><?xml version="1.0" encoding="utf-8"?>
<sst xmlns="http://schemas.openxmlformats.org/spreadsheetml/2006/main" count="443" uniqueCount="172">
  <si>
    <t>Umeå Motorbåtssällskap</t>
  </si>
  <si>
    <t>Resultatbudget</t>
  </si>
  <si>
    <t>Konto</t>
  </si>
  <si>
    <t>Benämning</t>
  </si>
  <si>
    <t>Försäljning Material</t>
  </si>
  <si>
    <t>Annonser Umsnytt</t>
  </si>
  <si>
    <t>Kommunala bidrag</t>
  </si>
  <si>
    <t>Nyckelkort Simphamn</t>
  </si>
  <si>
    <t>Arrende Simphamn</t>
  </si>
  <si>
    <t>Försäkringspremier</t>
  </si>
  <si>
    <t>Förråd</t>
  </si>
  <si>
    <t>Utemiljön Simphamn</t>
  </si>
  <si>
    <t>Bryggan 2 norra bryggan Simphamn</t>
  </si>
  <si>
    <t>Bryggan 1 södra bryggan Simphamn</t>
  </si>
  <si>
    <t>Ströms Marina EK Förening</t>
  </si>
  <si>
    <t>El och vatten Simphamn</t>
  </si>
  <si>
    <t>Underhåll Simphamn Huset</t>
  </si>
  <si>
    <t>Programkommitte'n</t>
  </si>
  <si>
    <t>Gåvor</t>
  </si>
  <si>
    <t>Vägavgift Fritidsstugeföreningen</t>
  </si>
  <si>
    <t>Flakaskärs vattenförening</t>
  </si>
  <si>
    <t>Annonser Reklam</t>
  </si>
  <si>
    <t>Reklamtrycksaker</t>
  </si>
  <si>
    <t>Årsmöte kostnader</t>
  </si>
  <si>
    <t>Kontorsmaterial</t>
  </si>
  <si>
    <t>Trycksaker UMS-Nytt</t>
  </si>
  <si>
    <t>Telefon Simphamn</t>
  </si>
  <si>
    <t>Internet Simphamn</t>
  </si>
  <si>
    <t>Porto</t>
  </si>
  <si>
    <t>Bankkostnader</t>
  </si>
  <si>
    <t>Räntekostnader</t>
  </si>
  <si>
    <t>Resultat</t>
  </si>
  <si>
    <t>Sida:1</t>
  </si>
  <si>
    <t>8300</t>
  </si>
  <si>
    <t>Summa Kostnader</t>
  </si>
  <si>
    <r>
      <t>Underskott</t>
    </r>
    <r>
      <rPr>
        <b/>
        <sz val="10"/>
        <color indexed="63"/>
        <rFont val="Arial"/>
        <family val="2"/>
      </rPr>
      <t xml:space="preserve"> / Överskott</t>
    </r>
  </si>
  <si>
    <t>Summa intäkter</t>
  </si>
  <si>
    <t>Förslag till höjning av styrelsen ersättningar förelåg enligt följande :</t>
  </si>
  <si>
    <t>Ordf</t>
  </si>
  <si>
    <t>5000:-</t>
  </si>
  <si>
    <t>Kassör</t>
  </si>
  <si>
    <t>Sekr</t>
  </si>
  <si>
    <t>2000:- (oför)</t>
  </si>
  <si>
    <t>v-ordf</t>
  </si>
  <si>
    <t>1500:- (oför)</t>
  </si>
  <si>
    <t xml:space="preserve">Summa </t>
  </si>
  <si>
    <t>Arbetsgivaravgifter  33%</t>
  </si>
  <si>
    <t xml:space="preserve">Ersättning till Styrelsen årsmötesbeslut 2003 </t>
  </si>
  <si>
    <t>Styrelsekostnader Arvoden</t>
  </si>
  <si>
    <t>3992</t>
  </si>
  <si>
    <t>Reservfond</t>
  </si>
  <si>
    <t>Intäkt kaj Simphamn</t>
  </si>
  <si>
    <t>Utgifter</t>
  </si>
  <si>
    <t>3611</t>
  </si>
  <si>
    <t>5193</t>
  </si>
  <si>
    <t>Försäkringsmäklare</t>
  </si>
  <si>
    <t>5903</t>
  </si>
  <si>
    <t>5307</t>
  </si>
  <si>
    <t>Utprickning Västerfjärden</t>
  </si>
  <si>
    <t>5308</t>
  </si>
  <si>
    <t>Utprickning Klintviken</t>
  </si>
  <si>
    <t>3612</t>
  </si>
  <si>
    <t>5929</t>
  </si>
  <si>
    <t>UMS Profilkläder</t>
  </si>
  <si>
    <t>3012</t>
  </si>
  <si>
    <t>UMS profilkläder</t>
  </si>
  <si>
    <t>5315</t>
  </si>
  <si>
    <t>Ränteintäkter</t>
  </si>
  <si>
    <t>3014</t>
  </si>
  <si>
    <t>3110</t>
  </si>
  <si>
    <t>SBU lotter</t>
  </si>
  <si>
    <t>Bastu</t>
  </si>
  <si>
    <t>5900</t>
  </si>
  <si>
    <t xml:space="preserve">Budget </t>
  </si>
  <si>
    <t xml:space="preserve">Övriga intäkter </t>
  </si>
  <si>
    <t>Intäkt programkommiten</t>
  </si>
  <si>
    <t>Medlemsvgifter VBF/SBU     71:-/ medl.</t>
  </si>
  <si>
    <t>Utfall / Diff</t>
  </si>
  <si>
    <t>2312</t>
  </si>
  <si>
    <t>5932</t>
  </si>
  <si>
    <t>SSRS</t>
  </si>
  <si>
    <t>Holmöns Hamnförening</t>
  </si>
  <si>
    <t>5933</t>
  </si>
  <si>
    <t>Holmöns Lanthandel</t>
  </si>
  <si>
    <t>Banklån bastun Simphamn amortering</t>
  </si>
  <si>
    <t>3993</t>
  </si>
  <si>
    <t>Kommunalt kultrstöd</t>
  </si>
  <si>
    <t>5934</t>
  </si>
  <si>
    <t>5935</t>
  </si>
  <si>
    <t>Byviken Holmön ekonomisk förening</t>
  </si>
  <si>
    <t>8200</t>
  </si>
  <si>
    <t>Skatt</t>
  </si>
  <si>
    <t>Budget</t>
  </si>
  <si>
    <t>3609</t>
  </si>
  <si>
    <t>3121</t>
  </si>
  <si>
    <t>Intäkt Internet Simphamn</t>
  </si>
  <si>
    <t>5316</t>
  </si>
  <si>
    <t>5317</t>
  </si>
  <si>
    <t>Ungdomskommittén</t>
  </si>
  <si>
    <t>5901</t>
  </si>
  <si>
    <t>5902</t>
  </si>
  <si>
    <t>Resekostnader</t>
  </si>
  <si>
    <t>5936</t>
  </si>
  <si>
    <t>Folkrörelsearkivet</t>
  </si>
  <si>
    <t>Radiotjänst</t>
  </si>
  <si>
    <t>6212</t>
  </si>
  <si>
    <t>-</t>
  </si>
  <si>
    <t>Intäkt el Simphamn</t>
  </si>
  <si>
    <t>5012</t>
  </si>
  <si>
    <t>Brandutrustning</t>
  </si>
  <si>
    <t>5013</t>
  </si>
  <si>
    <t>Väderstation</t>
  </si>
  <si>
    <t>Överföring Resultat från år 2010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</si>
  <si>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</si>
  <si>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Utprickning      Farleder</t>
  </si>
  <si>
    <t>3989</t>
  </si>
  <si>
    <t>Övriga intäkter</t>
  </si>
  <si>
    <t>Ström  Arende</t>
  </si>
  <si>
    <t>6251</t>
  </si>
  <si>
    <t>UMS vimplar</t>
  </si>
  <si>
    <t>Amortering bastu</t>
  </si>
  <si>
    <t>Heart Helper</t>
  </si>
  <si>
    <t>3811</t>
  </si>
  <si>
    <t>Uthyrning av lokaler</t>
  </si>
  <si>
    <t>Datakstnader</t>
  </si>
  <si>
    <t>6540</t>
  </si>
  <si>
    <t>6541</t>
  </si>
  <si>
    <t>UMS hemsida</t>
  </si>
  <si>
    <t>Kassa 1041</t>
  </si>
  <si>
    <t>Bank 56 828,41</t>
  </si>
  <si>
    <t>utfall 2011</t>
  </si>
  <si>
    <t xml:space="preserve">UMS vimplar                                   </t>
  </si>
  <si>
    <t>Finensiella investeringar</t>
  </si>
  <si>
    <t>2011-01-01--2011-11-30</t>
  </si>
  <si>
    <t>Övriga intäkter  (Annonser Hemsidan)</t>
  </si>
  <si>
    <t xml:space="preserve">                                                                                                                 </t>
  </si>
  <si>
    <t>3015</t>
  </si>
  <si>
    <t>Försäkringsersättning Länsf.</t>
  </si>
  <si>
    <t xml:space="preserve">                                                                                          </t>
  </si>
  <si>
    <t>Årets resultat 2011</t>
  </si>
  <si>
    <t xml:space="preserve">Medlemsavg Styrpulpetbåt            </t>
  </si>
  <si>
    <t xml:space="preserve">Medlemsavgifter                           </t>
  </si>
  <si>
    <t xml:space="preserve">Stödmedlemmar                           </t>
  </si>
  <si>
    <t xml:space="preserve">Stödmedlemmar                          </t>
  </si>
  <si>
    <t xml:space="preserve">Medlemsavgifter                          </t>
  </si>
  <si>
    <t>Överföring Resultat från år 2011</t>
  </si>
  <si>
    <t>Inpasseringskort</t>
  </si>
  <si>
    <t>6209</t>
  </si>
  <si>
    <t>Bredband</t>
  </si>
  <si>
    <t>5305</t>
  </si>
  <si>
    <t>Norra bryggan</t>
  </si>
  <si>
    <t>Burkar ,  Flaskor</t>
  </si>
  <si>
    <t>Sopor</t>
  </si>
  <si>
    <t>SMS SBU</t>
  </si>
  <si>
    <t>6210</t>
  </si>
  <si>
    <t>3720</t>
  </si>
  <si>
    <t>Statliga bidrag</t>
  </si>
  <si>
    <t>3118</t>
  </si>
  <si>
    <t>Båtförsäljning</t>
  </si>
  <si>
    <t>Intäkt kaj</t>
  </si>
  <si>
    <t>5306</t>
  </si>
  <si>
    <t>Inst.slamt.anl.Ström</t>
  </si>
  <si>
    <t>Båttillbehör</t>
  </si>
  <si>
    <t xml:space="preserve">    Kassa 0</t>
  </si>
  <si>
    <t>El och vatten</t>
  </si>
  <si>
    <t>20150101--20151231</t>
  </si>
  <si>
    <t>Resultat 2015</t>
  </si>
  <si>
    <t>Årets resultat 2015</t>
  </si>
  <si>
    <t>Bank   135.991.93 kr</t>
  </si>
  <si>
    <t>Bastu  ( Nytt bastuaggregat )</t>
  </si>
  <si>
    <t>UMS 100 års jubuleum</t>
  </si>
  <si>
    <t>Överskott från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</si>
</sst>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28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8"/>
      <color indexed="62"/>
      <name val="Arial"/>
      <family val="2"/>
    </font>
    <font>
      <b/>
      <sz val="10"/>
      <color indexed="6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2"/>
      <color indexed="12"/>
      <name val="Arial"/>
      <family val="2"/>
    </font>
    <font>
      <b/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indexed="48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i/>
      <sz val="10"/>
      <color rgb="FF3F3F3F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63"/>
      </right>
      <top style="thin">
        <color indexed="12"/>
      </top>
      <bottom style="thick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12"/>
      </top>
      <bottom style="thick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ck">
        <color indexed="10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thin">
        <color indexed="63"/>
      </right>
      <top style="medium">
        <color indexed="10"/>
      </top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medium">
        <color indexed="10"/>
      </top>
      <bottom style="medium">
        <color indexed="10"/>
      </bottom>
      <diagonal/>
    </border>
    <border>
      <left style="thin">
        <color indexed="63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12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24" fillId="6" borderId="40" applyNumberFormat="0" applyAlignment="0" applyProtection="0"/>
    <xf numFmtId="44" fontId="2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24" fillId="0" borderId="40" xfId="1" applyFill="1" applyProtection="1">
      <protection locked="0"/>
    </xf>
    <xf numFmtId="49" fontId="24" fillId="0" borderId="40" xfId="1" applyNumberFormat="1" applyFill="1" applyProtection="1">
      <protection locked="0"/>
    </xf>
    <xf numFmtId="6" fontId="24" fillId="0" borderId="40" xfId="1" applyNumberFormat="1" applyFill="1" applyProtection="1">
      <protection locked="0"/>
    </xf>
    <xf numFmtId="49" fontId="24" fillId="0" borderId="40" xfId="1" applyNumberFormat="1" applyFill="1"/>
    <xf numFmtId="6" fontId="24" fillId="0" borderId="40" xfId="1" applyNumberFormat="1" applyFill="1"/>
    <xf numFmtId="49" fontId="3" fillId="0" borderId="40" xfId="1" applyNumberFormat="1" applyFont="1" applyFill="1" applyProtection="1">
      <protection locked="0"/>
    </xf>
    <xf numFmtId="49" fontId="24" fillId="0" borderId="2" xfId="1" applyNumberFormat="1" applyFill="1" applyBorder="1" applyProtection="1">
      <protection locked="0"/>
    </xf>
    <xf numFmtId="49" fontId="8" fillId="0" borderId="2" xfId="1" applyNumberFormat="1" applyFont="1" applyFill="1" applyBorder="1" applyProtection="1">
      <protection locked="0"/>
    </xf>
    <xf numFmtId="6" fontId="8" fillId="0" borderId="2" xfId="1" applyNumberFormat="1" applyFont="1" applyFill="1" applyBorder="1" applyProtection="1">
      <protection locked="0"/>
    </xf>
    <xf numFmtId="6" fontId="3" fillId="0" borderId="40" xfId="1" applyNumberFormat="1" applyFont="1" applyFill="1" applyProtection="1">
      <protection locked="0"/>
    </xf>
    <xf numFmtId="0" fontId="24" fillId="0" borderId="2" xfId="1" applyFill="1" applyBorder="1" applyProtection="1">
      <protection locked="0"/>
    </xf>
    <xf numFmtId="0" fontId="8" fillId="0" borderId="40" xfId="1" applyFont="1" applyFill="1"/>
    <xf numFmtId="49" fontId="24" fillId="0" borderId="3" xfId="1" applyNumberFormat="1" applyFill="1" applyBorder="1" applyProtection="1">
      <protection locked="0"/>
    </xf>
    <xf numFmtId="49" fontId="8" fillId="0" borderId="3" xfId="1" applyNumberFormat="1" applyFont="1" applyFill="1" applyBorder="1" applyProtection="1">
      <protection locked="0"/>
    </xf>
    <xf numFmtId="6" fontId="8" fillId="0" borderId="3" xfId="1" applyNumberFormat="1" applyFont="1" applyFill="1" applyBorder="1" applyProtection="1">
      <protection locked="0"/>
    </xf>
    <xf numFmtId="6" fontId="24" fillId="0" borderId="2" xfId="1" applyNumberFormat="1" applyFill="1" applyBorder="1" applyProtection="1">
      <protection locked="0"/>
    </xf>
    <xf numFmtId="0" fontId="7" fillId="0" borderId="0" xfId="0" applyFont="1"/>
    <xf numFmtId="49" fontId="24" fillId="0" borderId="4" xfId="1" applyNumberFormat="1" applyFill="1" applyBorder="1" applyProtection="1">
      <protection locked="0"/>
    </xf>
    <xf numFmtId="6" fontId="24" fillId="0" borderId="4" xfId="1" applyNumberFormat="1" applyFill="1" applyBorder="1" applyProtection="1">
      <protection locked="0"/>
    </xf>
    <xf numFmtId="0" fontId="9" fillId="0" borderId="2" xfId="1" applyFont="1" applyFill="1" applyBorder="1" applyProtection="1">
      <protection locked="0"/>
    </xf>
    <xf numFmtId="6" fontId="9" fillId="0" borderId="2" xfId="1" applyNumberFormat="1" applyFont="1" applyFill="1" applyBorder="1" applyProtection="1">
      <protection locked="0"/>
    </xf>
    <xf numFmtId="49" fontId="24" fillId="2" borderId="40" xfId="1" applyNumberFormat="1" applyFill="1" applyProtection="1">
      <protection locked="0"/>
    </xf>
    <xf numFmtId="6" fontId="24" fillId="2" borderId="40" xfId="1" applyNumberFormat="1" applyFill="1" applyProtection="1">
      <protection locked="0"/>
    </xf>
    <xf numFmtId="0" fontId="10" fillId="3" borderId="5" xfId="0" applyFont="1" applyFill="1" applyBorder="1" applyAlignment="1">
      <alignment horizontal="left" indent="7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1" fillId="3" borderId="9" xfId="0" applyFont="1" applyFill="1" applyBorder="1" applyAlignment="1">
      <alignment horizontal="left" indent="7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10" fillId="3" borderId="12" xfId="0" applyFont="1" applyFill="1" applyBorder="1" applyAlignment="1">
      <alignment horizontal="left" indent="7"/>
    </xf>
    <xf numFmtId="6" fontId="4" fillId="3" borderId="12" xfId="2" applyNumberFormat="1" applyFont="1" applyFill="1" applyBorder="1"/>
    <xf numFmtId="0" fontId="0" fillId="3" borderId="13" xfId="0" applyFill="1" applyBorder="1"/>
    <xf numFmtId="6" fontId="8" fillId="0" borderId="40" xfId="1" applyNumberFormat="1" applyFont="1" applyFill="1" applyProtection="1">
      <protection locked="0"/>
    </xf>
    <xf numFmtId="6" fontId="9" fillId="0" borderId="0" xfId="1" applyNumberFormat="1" applyFont="1" applyFill="1" applyBorder="1" applyProtection="1">
      <protection locked="0"/>
    </xf>
    <xf numFmtId="49" fontId="24" fillId="0" borderId="14" xfId="1" applyNumberFormat="1" applyFill="1" applyBorder="1" applyProtection="1">
      <protection locked="0"/>
    </xf>
    <xf numFmtId="49" fontId="12" fillId="0" borderId="15" xfId="1" applyNumberFormat="1" applyFont="1" applyFill="1" applyBorder="1" applyProtection="1">
      <protection locked="0"/>
    </xf>
    <xf numFmtId="6" fontId="12" fillId="0" borderId="15" xfId="1" applyNumberFormat="1" applyFont="1" applyFill="1" applyBorder="1" applyProtection="1">
      <protection locked="0"/>
    </xf>
    <xf numFmtId="49" fontId="5" fillId="2" borderId="40" xfId="1" applyNumberFormat="1" applyFont="1" applyFill="1" applyProtection="1">
      <protection locked="0"/>
    </xf>
    <xf numFmtId="0" fontId="24" fillId="2" borderId="40" xfId="1" applyFill="1" applyProtection="1">
      <protection locked="0"/>
    </xf>
    <xf numFmtId="6" fontId="6" fillId="2" borderId="40" xfId="1" applyNumberFormat="1" applyFont="1" applyFill="1" applyProtection="1">
      <protection locked="0"/>
    </xf>
    <xf numFmtId="0" fontId="3" fillId="2" borderId="40" xfId="1" applyFont="1" applyFill="1" applyProtection="1">
      <protection locked="0"/>
    </xf>
    <xf numFmtId="6" fontId="1" fillId="0" borderId="0" xfId="2" applyNumberFormat="1" applyFont="1"/>
    <xf numFmtId="6" fontId="1" fillId="3" borderId="9" xfId="2" applyNumberFormat="1" applyFont="1" applyFill="1" applyBorder="1"/>
    <xf numFmtId="6" fontId="0" fillId="0" borderId="0" xfId="0" applyNumberFormat="1"/>
    <xf numFmtId="0" fontId="13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" fillId="0" borderId="0" xfId="0" applyFont="1"/>
    <xf numFmtId="0" fontId="0" fillId="0" borderId="1" xfId="0" applyBorder="1"/>
    <xf numFmtId="164" fontId="4" fillId="0" borderId="1" xfId="0" applyNumberFormat="1" applyFont="1" applyBorder="1"/>
    <xf numFmtId="164" fontId="12" fillId="0" borderId="1" xfId="0" applyNumberFormat="1" applyFont="1" applyBorder="1"/>
    <xf numFmtId="164" fontId="4" fillId="0" borderId="18" xfId="0" applyNumberFormat="1" applyFont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164" fontId="4" fillId="0" borderId="21" xfId="0" applyNumberFormat="1" applyFont="1" applyBorder="1"/>
    <xf numFmtId="164" fontId="4" fillId="0" borderId="22" xfId="0" applyNumberFormat="1" applyFont="1" applyBorder="1"/>
    <xf numFmtId="0" fontId="9" fillId="0" borderId="0" xfId="0" applyFont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6" fontId="4" fillId="0" borderId="24" xfId="2" applyNumberFormat="1" applyFont="1" applyBorder="1"/>
    <xf numFmtId="164" fontId="4" fillId="0" borderId="26" xfId="0" applyNumberFormat="1" applyFont="1" applyBorder="1"/>
    <xf numFmtId="0" fontId="9" fillId="0" borderId="20" xfId="0" applyFont="1" applyBorder="1" applyAlignment="1">
      <alignment horizontal="right"/>
    </xf>
    <xf numFmtId="164" fontId="9" fillId="0" borderId="27" xfId="0" applyNumberFormat="1" applyFont="1" applyBorder="1" applyAlignment="1">
      <alignment horizontal="center"/>
    </xf>
    <xf numFmtId="14" fontId="0" fillId="0" borderId="28" xfId="0" applyNumberFormat="1" applyBorder="1" applyAlignment="1">
      <alignment horizontal="center"/>
    </xf>
    <xf numFmtId="0" fontId="3" fillId="0" borderId="40" xfId="1" applyFont="1" applyFill="1" applyProtection="1">
      <protection locked="0"/>
    </xf>
    <xf numFmtId="14" fontId="14" fillId="0" borderId="40" xfId="1" applyNumberFormat="1" applyFont="1" applyFill="1" applyProtection="1">
      <protection locked="0"/>
    </xf>
    <xf numFmtId="0" fontId="9" fillId="0" borderId="29" xfId="0" applyFont="1" applyBorder="1" applyAlignment="1">
      <alignment horizontal="right"/>
    </xf>
    <xf numFmtId="164" fontId="4" fillId="0" borderId="29" xfId="0" applyNumberFormat="1" applyFont="1" applyBorder="1"/>
    <xf numFmtId="6" fontId="15" fillId="0" borderId="2" xfId="1" applyNumberFormat="1" applyFont="1" applyFill="1" applyBorder="1" applyProtection="1">
      <protection locked="0"/>
    </xf>
    <xf numFmtId="0" fontId="15" fillId="0" borderId="20" xfId="0" applyFont="1" applyBorder="1" applyAlignment="1">
      <alignment horizontal="right"/>
    </xf>
    <xf numFmtId="164" fontId="15" fillId="0" borderId="20" xfId="0" applyNumberFormat="1" applyFont="1" applyBorder="1"/>
    <xf numFmtId="0" fontId="4" fillId="2" borderId="16" xfId="0" applyFont="1" applyFill="1" applyBorder="1"/>
    <xf numFmtId="3" fontId="4" fillId="0" borderId="1" xfId="0" applyNumberFormat="1" applyFont="1" applyBorder="1"/>
    <xf numFmtId="164" fontId="9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3" fontId="0" fillId="0" borderId="0" xfId="0" applyNumberFormat="1"/>
    <xf numFmtId="6" fontId="24" fillId="0" borderId="3" xfId="1" applyNumberFormat="1" applyFill="1" applyBorder="1" applyProtection="1">
      <protection locked="0"/>
    </xf>
    <xf numFmtId="164" fontId="4" fillId="0" borderId="4" xfId="0" applyNumberFormat="1" applyFont="1" applyBorder="1"/>
    <xf numFmtId="49" fontId="3" fillId="0" borderId="3" xfId="1" applyNumberFormat="1" applyFont="1" applyFill="1" applyBorder="1" applyProtection="1">
      <protection locked="0"/>
    </xf>
    <xf numFmtId="0" fontId="3" fillId="0" borderId="2" xfId="1" applyFont="1" applyFill="1" applyBorder="1" applyProtection="1">
      <protection locked="0"/>
    </xf>
    <xf numFmtId="0" fontId="9" fillId="0" borderId="20" xfId="0" applyFont="1" applyBorder="1" applyAlignment="1">
      <alignment horizontal="center"/>
    </xf>
    <xf numFmtId="164" fontId="9" fillId="0" borderId="20" xfId="0" applyNumberFormat="1" applyFont="1" applyBorder="1" applyAlignment="1">
      <alignment horizontal="center"/>
    </xf>
    <xf numFmtId="164" fontId="9" fillId="0" borderId="29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49" fontId="9" fillId="4" borderId="30" xfId="1" applyNumberFormat="1" applyFont="1" applyFill="1" applyBorder="1" applyProtection="1">
      <protection locked="0"/>
    </xf>
    <xf numFmtId="49" fontId="9" fillId="4" borderId="31" xfId="1" applyNumberFormat="1" applyFont="1" applyFill="1" applyBorder="1" applyProtection="1">
      <protection locked="0"/>
    </xf>
    <xf numFmtId="6" fontId="9" fillId="4" borderId="32" xfId="1" applyNumberFormat="1" applyFont="1" applyFill="1" applyBorder="1" applyProtection="1">
      <protection locked="0"/>
    </xf>
    <xf numFmtId="0" fontId="9" fillId="4" borderId="33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9" fillId="4" borderId="35" xfId="0" applyFont="1" applyFill="1" applyBorder="1"/>
    <xf numFmtId="164" fontId="9" fillId="0" borderId="1" xfId="0" applyNumberFormat="1" applyFont="1" applyBorder="1"/>
    <xf numFmtId="164" fontId="9" fillId="0" borderId="18" xfId="0" applyNumberFormat="1" applyFont="1" applyBorder="1"/>
    <xf numFmtId="0" fontId="16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7" fillId="0" borderId="2" xfId="1" applyFont="1" applyFill="1" applyBorder="1" applyProtection="1">
      <protection locked="0"/>
    </xf>
    <xf numFmtId="0" fontId="8" fillId="0" borderId="2" xfId="1" applyFont="1" applyFill="1" applyBorder="1" applyProtection="1">
      <protection locked="0"/>
    </xf>
    <xf numFmtId="164" fontId="8" fillId="0" borderId="29" xfId="0" applyNumberFormat="1" applyFont="1" applyBorder="1" applyAlignment="1">
      <alignment horizontal="center"/>
    </xf>
    <xf numFmtId="164" fontId="8" fillId="0" borderId="29" xfId="0" applyNumberFormat="1" applyFont="1" applyBorder="1"/>
    <xf numFmtId="0" fontId="18" fillId="0" borderId="2" xfId="1" applyFont="1" applyFill="1" applyBorder="1" applyProtection="1">
      <protection locked="0"/>
    </xf>
    <xf numFmtId="6" fontId="18" fillId="0" borderId="2" xfId="1" applyNumberFormat="1" applyFont="1" applyFill="1" applyBorder="1" applyProtection="1">
      <protection locked="0"/>
    </xf>
    <xf numFmtId="0" fontId="18" fillId="0" borderId="20" xfId="0" applyFont="1" applyBorder="1" applyAlignment="1">
      <alignment horizontal="right"/>
    </xf>
    <xf numFmtId="164" fontId="18" fillId="0" borderId="20" xfId="0" applyNumberFormat="1" applyFont="1" applyBorder="1"/>
    <xf numFmtId="49" fontId="24" fillId="0" borderId="1" xfId="1" applyNumberFormat="1" applyFill="1" applyBorder="1" applyProtection="1">
      <protection locked="0"/>
    </xf>
    <xf numFmtId="49" fontId="24" fillId="0" borderId="36" xfId="1" applyNumberFormat="1" applyFill="1" applyBorder="1" applyProtection="1">
      <protection locked="0"/>
    </xf>
    <xf numFmtId="6" fontId="24" fillId="0" borderId="37" xfId="1" applyNumberFormat="1" applyFill="1" applyBorder="1" applyProtection="1">
      <protection locked="0"/>
    </xf>
    <xf numFmtId="6" fontId="24" fillId="0" borderId="38" xfId="1" applyNumberFormat="1" applyFill="1" applyBorder="1" applyProtection="1">
      <protection locked="0"/>
    </xf>
    <xf numFmtId="49" fontId="3" fillId="0" borderId="1" xfId="1" applyNumberFormat="1" applyFont="1" applyFill="1" applyBorder="1" applyProtection="1">
      <protection locked="0"/>
    </xf>
    <xf numFmtId="6" fontId="24" fillId="0" borderId="1" xfId="1" applyNumberFormat="1" applyFill="1" applyBorder="1" applyProtection="1">
      <protection locked="0"/>
    </xf>
    <xf numFmtId="49" fontId="3" fillId="0" borderId="18" xfId="1" applyNumberFormat="1" applyFont="1" applyFill="1" applyBorder="1" applyProtection="1">
      <protection locked="0"/>
    </xf>
    <xf numFmtId="6" fontId="24" fillId="0" borderId="18" xfId="1" applyNumberFormat="1" applyFill="1" applyBorder="1" applyProtection="1">
      <protection locked="0"/>
    </xf>
    <xf numFmtId="164" fontId="4" fillId="0" borderId="2" xfId="0" applyNumberFormat="1" applyFont="1" applyBorder="1"/>
    <xf numFmtId="164" fontId="9" fillId="0" borderId="26" xfId="0" applyNumberFormat="1" applyFont="1" applyBorder="1" applyAlignment="1">
      <alignment horizontal="center"/>
    </xf>
    <xf numFmtId="6" fontId="9" fillId="0" borderId="19" xfId="0" applyNumberFormat="1" applyFont="1" applyBorder="1" applyAlignment="1">
      <alignment horizontal="center"/>
    </xf>
    <xf numFmtId="49" fontId="3" fillId="5" borderId="40" xfId="1" applyNumberFormat="1" applyFont="1" applyFill="1" applyProtection="1">
      <protection locked="0"/>
    </xf>
    <xf numFmtId="6" fontId="24" fillId="5" borderId="40" xfId="1" applyNumberFormat="1" applyFill="1" applyProtection="1">
      <protection locked="0"/>
    </xf>
    <xf numFmtId="164" fontId="9" fillId="5" borderId="1" xfId="0" applyNumberFormat="1" applyFont="1" applyFill="1" applyBorder="1"/>
    <xf numFmtId="164" fontId="4" fillId="5" borderId="1" xfId="0" applyNumberFormat="1" applyFont="1" applyFill="1" applyBorder="1"/>
    <xf numFmtId="49" fontId="24" fillId="5" borderId="40" xfId="1" applyNumberFormat="1" applyFill="1" applyProtection="1">
      <protection locked="0"/>
    </xf>
    <xf numFmtId="164" fontId="9" fillId="5" borderId="20" xfId="0" applyNumberFormat="1" applyFont="1" applyFill="1" applyBorder="1" applyAlignment="1">
      <alignment horizontal="center"/>
    </xf>
    <xf numFmtId="164" fontId="4" fillId="5" borderId="20" xfId="0" applyNumberFormat="1" applyFont="1" applyFill="1" applyBorder="1"/>
    <xf numFmtId="0" fontId="0" fillId="5" borderId="0" xfId="0" applyFill="1"/>
    <xf numFmtId="6" fontId="8" fillId="5" borderId="40" xfId="1" applyNumberFormat="1" applyFont="1" applyFill="1" applyProtection="1">
      <protection locked="0"/>
    </xf>
    <xf numFmtId="164" fontId="8" fillId="5" borderId="20" xfId="0" applyNumberFormat="1" applyFont="1" applyFill="1" applyBorder="1"/>
    <xf numFmtId="6" fontId="12" fillId="5" borderId="40" xfId="1" applyNumberFormat="1" applyFont="1" applyFill="1" applyProtection="1">
      <protection locked="0"/>
    </xf>
    <xf numFmtId="164" fontId="4" fillId="5" borderId="39" xfId="0" applyNumberFormat="1" applyFont="1" applyFill="1" applyBorder="1"/>
    <xf numFmtId="164" fontId="12" fillId="0" borderId="29" xfId="0" applyNumberFormat="1" applyFont="1" applyBorder="1"/>
    <xf numFmtId="164" fontId="4" fillId="0" borderId="0" xfId="0" applyNumberFormat="1" applyFont="1"/>
    <xf numFmtId="0" fontId="19" fillId="0" borderId="2" xfId="1" applyFont="1" applyFill="1" applyBorder="1" applyProtection="1">
      <protection locked="0"/>
    </xf>
    <xf numFmtId="6" fontId="19" fillId="0" borderId="2" xfId="1" applyNumberFormat="1" applyFont="1" applyFill="1" applyBorder="1" applyProtection="1">
      <protection locked="0"/>
    </xf>
    <xf numFmtId="164" fontId="19" fillId="0" borderId="29" xfId="0" applyNumberFormat="1" applyFont="1" applyBorder="1" applyAlignment="1">
      <alignment horizontal="center"/>
    </xf>
    <xf numFmtId="49" fontId="20" fillId="0" borderId="40" xfId="1" applyNumberFormat="1" applyFont="1" applyFill="1" applyProtection="1">
      <protection locked="0"/>
    </xf>
    <xf numFmtId="49" fontId="20" fillId="5" borderId="40" xfId="1" applyNumberFormat="1" applyFont="1" applyFill="1" applyProtection="1">
      <protection locked="0"/>
    </xf>
    <xf numFmtId="6" fontId="21" fillId="5" borderId="40" xfId="1" applyNumberFormat="1" applyFont="1" applyFill="1" applyProtection="1">
      <protection locked="0"/>
    </xf>
    <xf numFmtId="49" fontId="22" fillId="5" borderId="40" xfId="1" applyNumberFormat="1" applyFont="1" applyFill="1" applyProtection="1">
      <protection locked="0"/>
    </xf>
    <xf numFmtId="49" fontId="22" fillId="0" borderId="40" xfId="1" applyNumberFormat="1" applyFont="1" applyFill="1" applyProtection="1">
      <protection locked="0"/>
    </xf>
    <xf numFmtId="49" fontId="23" fillId="5" borderId="40" xfId="1" applyNumberFormat="1" applyFont="1" applyFill="1" applyProtection="1">
      <protection locked="0"/>
    </xf>
    <xf numFmtId="49" fontId="23" fillId="0" borderId="40" xfId="1" applyNumberFormat="1" applyFont="1" applyFill="1" applyProtection="1">
      <protection locked="0"/>
    </xf>
    <xf numFmtId="6" fontId="25" fillId="5" borderId="40" xfId="1" applyNumberFormat="1" applyFont="1" applyFill="1" applyProtection="1">
      <protection locked="0"/>
    </xf>
    <xf numFmtId="0" fontId="12" fillId="0" borderId="2" xfId="1" applyFont="1" applyFill="1" applyBorder="1" applyProtection="1">
      <protection locked="0"/>
    </xf>
    <xf numFmtId="6" fontId="12" fillId="0" borderId="2" xfId="1" applyNumberFormat="1" applyFont="1" applyFill="1" applyBorder="1" applyProtection="1">
      <protection locked="0"/>
    </xf>
    <xf numFmtId="164" fontId="12" fillId="0" borderId="29" xfId="0" applyNumberFormat="1" applyFont="1" applyBorder="1" applyAlignment="1">
      <alignment horizontal="center"/>
    </xf>
    <xf numFmtId="0" fontId="26" fillId="0" borderId="23" xfId="0" applyFont="1" applyBorder="1"/>
    <xf numFmtId="6" fontId="27" fillId="0" borderId="1" xfId="0" applyNumberFormat="1" applyFont="1" applyBorder="1"/>
  </cellXfs>
  <cellStyles count="3">
    <cellStyle name="Normal" xfId="0" builtinId="0"/>
    <cellStyle name="Utdata" xfId="1" builtinId="21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K118"/>
  <sheetViews>
    <sheetView tabSelected="1" zoomScaleNormal="100" zoomScaleSheetLayoutView="100" workbookViewId="0">
      <pane ySplit="3" topLeftCell="A4" activePane="bottomLeft" state="frozen"/>
      <selection pane="bottomLeft" activeCell="F103" sqref="F103"/>
    </sheetView>
  </sheetViews>
  <sheetFormatPr defaultRowHeight="12.75" x14ac:dyDescent="0.2"/>
  <cols>
    <col min="1" max="1" width="2.140625" customWidth="1"/>
    <col min="2" max="2" width="10.42578125" customWidth="1"/>
    <col min="3" max="3" width="37.28515625" customWidth="1"/>
    <col min="4" max="4" width="12.85546875" style="45" customWidth="1"/>
    <col min="5" max="5" width="11.140625" customWidth="1"/>
    <col min="6" max="6" width="10.85546875" customWidth="1"/>
    <col min="7" max="7" width="10.42578125" customWidth="1"/>
    <col min="8" max="8" width="11" bestFit="1" customWidth="1"/>
  </cols>
  <sheetData>
    <row r="2" spans="1:8" ht="23.25" x14ac:dyDescent="0.35">
      <c r="B2" s="41" t="s">
        <v>0</v>
      </c>
      <c r="C2" s="42"/>
      <c r="D2" s="43" t="s">
        <v>166</v>
      </c>
      <c r="E2" s="97"/>
      <c r="F2" s="48" t="s">
        <v>73</v>
      </c>
      <c r="G2" s="75" t="s">
        <v>77</v>
      </c>
    </row>
    <row r="3" spans="1:8" x14ac:dyDescent="0.2">
      <c r="B3" s="23" t="s">
        <v>2</v>
      </c>
      <c r="C3" s="44"/>
      <c r="D3" s="24"/>
      <c r="E3" s="98"/>
      <c r="F3" s="49">
        <v>2016</v>
      </c>
      <c r="G3" s="49"/>
    </row>
    <row r="4" spans="1:8" ht="40.5" customHeight="1" x14ac:dyDescent="0.25">
      <c r="B4" s="68"/>
      <c r="C4" s="69" t="s">
        <v>165</v>
      </c>
      <c r="D4" s="11"/>
      <c r="E4" s="67"/>
      <c r="F4" s="51"/>
      <c r="G4" s="51"/>
    </row>
    <row r="5" spans="1:8" x14ac:dyDescent="0.2">
      <c r="A5">
        <v>2012</v>
      </c>
      <c r="B5" s="3"/>
      <c r="C5" s="2"/>
      <c r="D5" s="11"/>
      <c r="E5" s="95"/>
      <c r="F5" s="51"/>
      <c r="G5" s="52"/>
    </row>
    <row r="6" spans="1:8" x14ac:dyDescent="0.2">
      <c r="B6" s="3" t="s">
        <v>2</v>
      </c>
      <c r="C6" s="3" t="s">
        <v>3</v>
      </c>
      <c r="D6" s="4"/>
      <c r="E6" s="95"/>
      <c r="F6" s="51"/>
      <c r="G6" s="52"/>
    </row>
    <row r="7" spans="1:8" x14ac:dyDescent="0.2">
      <c r="B7" s="3"/>
      <c r="C7" s="3"/>
      <c r="D7" s="4"/>
      <c r="E7" s="95"/>
      <c r="F7" s="76"/>
      <c r="G7" s="52"/>
    </row>
    <row r="8" spans="1:8" x14ac:dyDescent="0.2">
      <c r="B8" s="7"/>
      <c r="C8" s="7" t="s">
        <v>171</v>
      </c>
      <c r="D8" s="4"/>
      <c r="E8" s="95"/>
      <c r="F8" s="147">
        <v>82553</v>
      </c>
      <c r="G8" s="52"/>
    </row>
    <row r="9" spans="1:8" x14ac:dyDescent="0.2">
      <c r="B9" s="2"/>
      <c r="C9" s="2"/>
      <c r="D9" s="4"/>
      <c r="E9" s="95"/>
      <c r="F9" s="51"/>
      <c r="G9" s="52"/>
    </row>
    <row r="10" spans="1:8" x14ac:dyDescent="0.2">
      <c r="B10" s="3" t="str">
        <f>"3011"</f>
        <v>3011</v>
      </c>
      <c r="C10" s="3" t="s">
        <v>4</v>
      </c>
      <c r="D10" s="4">
        <v>800</v>
      </c>
      <c r="E10" s="95"/>
      <c r="F10" s="52">
        <v>600</v>
      </c>
      <c r="G10" s="52"/>
      <c r="H10" s="18"/>
    </row>
    <row r="11" spans="1:8" x14ac:dyDescent="0.2">
      <c r="B11" s="7" t="s">
        <v>64</v>
      </c>
      <c r="C11" s="7" t="s">
        <v>65</v>
      </c>
      <c r="D11" s="4"/>
      <c r="E11" s="95"/>
      <c r="F11" s="52"/>
      <c r="G11" s="52"/>
      <c r="H11" s="18"/>
    </row>
    <row r="12" spans="1:8" x14ac:dyDescent="0.2">
      <c r="B12" s="7" t="s">
        <v>68</v>
      </c>
      <c r="C12" s="118" t="s">
        <v>151</v>
      </c>
      <c r="D12" s="119"/>
      <c r="E12" s="120"/>
      <c r="F12" s="121">
        <v>2000</v>
      </c>
      <c r="G12" s="52"/>
      <c r="H12" s="18"/>
    </row>
    <row r="13" spans="1:8" x14ac:dyDescent="0.2">
      <c r="B13" s="7" t="s">
        <v>136</v>
      </c>
      <c r="C13" s="118" t="s">
        <v>137</v>
      </c>
      <c r="D13" s="119"/>
      <c r="E13" s="120"/>
      <c r="F13" s="121"/>
      <c r="G13" s="52"/>
      <c r="H13" s="18"/>
    </row>
    <row r="14" spans="1:8" x14ac:dyDescent="0.2">
      <c r="B14" s="7" t="s">
        <v>69</v>
      </c>
      <c r="C14" s="7" t="s">
        <v>70</v>
      </c>
      <c r="D14" s="4"/>
      <c r="E14" s="95" t="s">
        <v>138</v>
      </c>
      <c r="F14" s="52"/>
      <c r="G14" s="52"/>
      <c r="H14" s="18"/>
    </row>
    <row r="15" spans="1:8" x14ac:dyDescent="0.2">
      <c r="B15" s="3" t="str">
        <f>"3111"</f>
        <v>3111</v>
      </c>
      <c r="C15" s="3" t="s">
        <v>5</v>
      </c>
      <c r="D15" s="4">
        <v>39500</v>
      </c>
      <c r="E15" s="95"/>
      <c r="F15" s="52">
        <v>40000</v>
      </c>
      <c r="G15" s="52"/>
      <c r="H15" s="50"/>
    </row>
    <row r="16" spans="1:8" x14ac:dyDescent="0.2">
      <c r="B16" s="3" t="str">
        <f>"3113"</f>
        <v>3113</v>
      </c>
      <c r="C16" s="7" t="s">
        <v>75</v>
      </c>
      <c r="D16" s="4">
        <v>12590</v>
      </c>
      <c r="E16" s="95"/>
      <c r="F16" s="52">
        <v>16000</v>
      </c>
      <c r="G16" s="52"/>
    </row>
    <row r="17" spans="2:11" x14ac:dyDescent="0.2">
      <c r="B17" s="3" t="s">
        <v>157</v>
      </c>
      <c r="C17" s="7" t="s">
        <v>158</v>
      </c>
      <c r="D17" s="4"/>
      <c r="E17" s="95"/>
      <c r="F17" s="52"/>
      <c r="G17" s="52"/>
    </row>
    <row r="18" spans="2:11" x14ac:dyDescent="0.2">
      <c r="B18" s="3" t="str">
        <f>"3119"</f>
        <v>3119</v>
      </c>
      <c r="C18" s="7" t="s">
        <v>159</v>
      </c>
      <c r="D18" s="4">
        <v>10940</v>
      </c>
      <c r="E18" s="95"/>
      <c r="F18" s="52">
        <v>10000</v>
      </c>
      <c r="G18" s="52"/>
    </row>
    <row r="19" spans="2:11" x14ac:dyDescent="0.2">
      <c r="B19" s="3" t="str">
        <f>"3120"</f>
        <v>3120</v>
      </c>
      <c r="C19" s="7" t="s">
        <v>107</v>
      </c>
      <c r="D19" s="4">
        <v>26979</v>
      </c>
      <c r="E19" s="95"/>
      <c r="F19" s="52">
        <v>25000</v>
      </c>
      <c r="G19" s="52"/>
      <c r="I19" s="47"/>
    </row>
    <row r="20" spans="2:11" x14ac:dyDescent="0.2">
      <c r="B20" s="7" t="s">
        <v>94</v>
      </c>
      <c r="C20" s="7" t="s">
        <v>95</v>
      </c>
      <c r="D20" s="4"/>
      <c r="E20" s="95"/>
      <c r="F20" s="52"/>
      <c r="G20" s="52"/>
      <c r="I20" s="47"/>
    </row>
    <row r="21" spans="2:11" x14ac:dyDescent="0.2">
      <c r="B21" s="7" t="s">
        <v>93</v>
      </c>
      <c r="C21" s="118" t="s">
        <v>140</v>
      </c>
      <c r="D21" s="119">
        <v>12300</v>
      </c>
      <c r="E21" s="120"/>
      <c r="F21" s="121">
        <v>12900</v>
      </c>
      <c r="G21" s="52"/>
    </row>
    <row r="22" spans="2:11" ht="15.75" customHeight="1" x14ac:dyDescent="0.2">
      <c r="B22" s="3" t="str">
        <f>"3610"</f>
        <v>3610</v>
      </c>
      <c r="C22" s="118" t="s">
        <v>144</v>
      </c>
      <c r="D22" s="119">
        <v>89800</v>
      </c>
      <c r="E22" s="120"/>
      <c r="F22" s="121">
        <v>93000</v>
      </c>
      <c r="G22" s="52"/>
      <c r="H22" s="79"/>
    </row>
    <row r="23" spans="2:11" ht="15.75" hidden="1" customHeight="1" x14ac:dyDescent="0.2">
      <c r="B23" s="3"/>
      <c r="C23" s="118"/>
      <c r="D23" s="119"/>
      <c r="E23" s="120">
        <v>0</v>
      </c>
      <c r="F23" s="121"/>
      <c r="G23" s="52"/>
    </row>
    <row r="24" spans="2:11" ht="12.75" customHeight="1" x14ac:dyDescent="0.2">
      <c r="B24" s="7" t="s">
        <v>53</v>
      </c>
      <c r="C24" s="118" t="s">
        <v>143</v>
      </c>
      <c r="D24" s="119">
        <v>1750</v>
      </c>
      <c r="E24" s="120"/>
      <c r="F24" s="121">
        <v>2250</v>
      </c>
      <c r="G24" s="52"/>
    </row>
    <row r="25" spans="2:11" ht="12.75" customHeight="1" x14ac:dyDescent="0.2">
      <c r="B25" s="7" t="s">
        <v>61</v>
      </c>
      <c r="C25" s="7" t="s">
        <v>74</v>
      </c>
      <c r="D25" s="4"/>
      <c r="E25" s="95"/>
      <c r="F25" s="52"/>
      <c r="G25" s="52"/>
    </row>
    <row r="26" spans="2:11" x14ac:dyDescent="0.2">
      <c r="B26" s="3" t="str">
        <f>"3710"</f>
        <v>3710</v>
      </c>
      <c r="C26" s="3" t="s">
        <v>6</v>
      </c>
      <c r="D26" s="4">
        <v>50000</v>
      </c>
      <c r="E26" s="95"/>
      <c r="F26" s="53">
        <v>50000</v>
      </c>
      <c r="G26" s="52"/>
      <c r="H26" s="18"/>
    </row>
    <row r="27" spans="2:11" x14ac:dyDescent="0.2">
      <c r="B27" s="3" t="s">
        <v>155</v>
      </c>
      <c r="C27" s="3" t="s">
        <v>156</v>
      </c>
      <c r="D27" s="4"/>
      <c r="E27" s="95"/>
      <c r="F27" s="53"/>
      <c r="G27" s="52"/>
      <c r="H27" s="18"/>
    </row>
    <row r="28" spans="2:11" x14ac:dyDescent="0.2">
      <c r="B28" s="7" t="s">
        <v>122</v>
      </c>
      <c r="C28" s="7" t="s">
        <v>123</v>
      </c>
      <c r="D28" s="4"/>
      <c r="E28" s="95"/>
      <c r="F28" s="52"/>
      <c r="G28" s="52"/>
    </row>
    <row r="29" spans="2:11" x14ac:dyDescent="0.2">
      <c r="B29" s="7" t="s">
        <v>115</v>
      </c>
      <c r="C29" s="7" t="s">
        <v>134</v>
      </c>
      <c r="D29" s="4"/>
      <c r="E29" s="95"/>
      <c r="F29" s="52"/>
      <c r="G29" s="52"/>
    </row>
    <row r="30" spans="2:11" x14ac:dyDescent="0.2">
      <c r="B30" s="3" t="str">
        <f>"3990"</f>
        <v>3990</v>
      </c>
      <c r="C30" s="7" t="s">
        <v>117</v>
      </c>
      <c r="D30" s="4">
        <v>5000</v>
      </c>
      <c r="E30" s="95"/>
      <c r="F30" s="52">
        <v>5000</v>
      </c>
      <c r="G30" s="52"/>
      <c r="K30" s="47"/>
    </row>
    <row r="31" spans="2:11" x14ac:dyDescent="0.2">
      <c r="B31" s="107" t="str">
        <f>"3991"</f>
        <v>3991</v>
      </c>
      <c r="C31" s="107" t="s">
        <v>7</v>
      </c>
      <c r="D31" s="112">
        <v>16044</v>
      </c>
      <c r="E31" s="95"/>
      <c r="F31" s="52">
        <v>17000</v>
      </c>
      <c r="G31" s="52"/>
    </row>
    <row r="32" spans="2:11" x14ac:dyDescent="0.2">
      <c r="B32" s="111"/>
      <c r="C32" s="111"/>
      <c r="D32" s="112"/>
      <c r="E32" s="95"/>
      <c r="F32" s="81"/>
      <c r="G32" s="52"/>
    </row>
    <row r="33" spans="2:8" ht="13.5" thickBot="1" x14ac:dyDescent="0.25">
      <c r="B33" s="113" t="s">
        <v>85</v>
      </c>
      <c r="C33" s="113" t="s">
        <v>86</v>
      </c>
      <c r="D33" s="114"/>
      <c r="E33" s="96"/>
      <c r="F33" s="54"/>
      <c r="G33" s="54"/>
    </row>
    <row r="34" spans="2:8" ht="13.5" thickTop="1" x14ac:dyDescent="0.2">
      <c r="B34" s="82"/>
      <c r="C34" s="82"/>
      <c r="D34" s="80">
        <f>SUM(D10:D33)</f>
        <v>265703</v>
      </c>
      <c r="E34" s="116"/>
      <c r="F34" s="64">
        <f>SUM(F8:F33)</f>
        <v>356303</v>
      </c>
      <c r="G34" s="64"/>
    </row>
    <row r="35" spans="2:8" x14ac:dyDescent="0.2">
      <c r="B35" s="8"/>
      <c r="C35" s="9" t="s">
        <v>36</v>
      </c>
      <c r="D35" s="10"/>
      <c r="E35" s="66"/>
      <c r="F35" s="115"/>
      <c r="G35" s="115"/>
    </row>
    <row r="36" spans="2:8" x14ac:dyDescent="0.2">
      <c r="B36" s="14"/>
      <c r="C36" s="15"/>
      <c r="D36" s="16"/>
      <c r="E36" s="77"/>
      <c r="F36" s="78"/>
      <c r="G36" s="78"/>
    </row>
    <row r="37" spans="2:8" ht="13.5" thickBot="1" x14ac:dyDescent="0.25">
      <c r="B37" s="14"/>
      <c r="C37" s="15"/>
      <c r="D37" s="16"/>
      <c r="E37" s="59" t="s">
        <v>31</v>
      </c>
      <c r="F37" s="88"/>
    </row>
    <row r="38" spans="2:8" ht="13.5" thickBot="1" x14ac:dyDescent="0.25">
      <c r="B38" s="89" t="s">
        <v>2</v>
      </c>
      <c r="C38" s="90" t="s">
        <v>3</v>
      </c>
      <c r="D38" s="91"/>
      <c r="E38" s="92" t="s">
        <v>52</v>
      </c>
      <c r="F38" s="93"/>
      <c r="G38" s="94"/>
      <c r="H38" s="37"/>
    </row>
    <row r="39" spans="2:8" x14ac:dyDescent="0.2">
      <c r="B39" s="8" t="str">
        <f>"5011"</f>
        <v>5011</v>
      </c>
      <c r="C39" s="8" t="s">
        <v>8</v>
      </c>
      <c r="D39" s="17">
        <v>300</v>
      </c>
      <c r="E39" s="117"/>
      <c r="F39" s="55">
        <v>300</v>
      </c>
      <c r="G39" s="56"/>
    </row>
    <row r="40" spans="2:8" x14ac:dyDescent="0.2">
      <c r="B40" s="7" t="s">
        <v>108</v>
      </c>
      <c r="C40" s="7" t="s">
        <v>162</v>
      </c>
      <c r="D40" s="36"/>
      <c r="E40" s="84"/>
      <c r="F40" s="56"/>
      <c r="G40" s="56"/>
    </row>
    <row r="41" spans="2:8" x14ac:dyDescent="0.2">
      <c r="B41" s="7" t="s">
        <v>110</v>
      </c>
      <c r="C41" s="7"/>
      <c r="D41" s="36"/>
      <c r="E41" s="84"/>
      <c r="F41" s="56"/>
      <c r="G41" s="56"/>
    </row>
    <row r="42" spans="2:8" x14ac:dyDescent="0.2">
      <c r="B42" s="3" t="str">
        <f>"5014"</f>
        <v>5014</v>
      </c>
      <c r="C42" s="7" t="s">
        <v>169</v>
      </c>
      <c r="D42" s="4">
        <v>5536</v>
      </c>
      <c r="E42" s="85"/>
      <c r="F42" s="56">
        <v>3000</v>
      </c>
      <c r="G42" s="56"/>
    </row>
    <row r="43" spans="2:8" x14ac:dyDescent="0.2">
      <c r="B43" s="3" t="str">
        <f>"5192"</f>
        <v>5192</v>
      </c>
      <c r="C43" s="122" t="s">
        <v>9</v>
      </c>
      <c r="D43" s="119">
        <v>3097</v>
      </c>
      <c r="E43" s="123"/>
      <c r="F43" s="124">
        <v>3100</v>
      </c>
      <c r="G43" s="56"/>
    </row>
    <row r="44" spans="2:8" x14ac:dyDescent="0.2">
      <c r="B44" s="7" t="s">
        <v>54</v>
      </c>
      <c r="C44" s="118" t="s">
        <v>55</v>
      </c>
      <c r="D44" s="119"/>
      <c r="E44" s="123"/>
      <c r="F44" s="124"/>
      <c r="G44" s="56"/>
    </row>
    <row r="45" spans="2:8" x14ac:dyDescent="0.2">
      <c r="B45" s="3" t="str">
        <f>"5303"</f>
        <v>5303</v>
      </c>
      <c r="C45" s="122" t="s">
        <v>10</v>
      </c>
      <c r="D45" s="119"/>
      <c r="E45" s="123"/>
      <c r="F45" s="124"/>
      <c r="G45" s="56"/>
    </row>
    <row r="46" spans="2:8" x14ac:dyDescent="0.2">
      <c r="B46" s="3" t="str">
        <f>"5304"</f>
        <v>5304</v>
      </c>
      <c r="C46" s="122" t="s">
        <v>11</v>
      </c>
      <c r="D46" s="119">
        <v>15650</v>
      </c>
      <c r="E46" s="123"/>
      <c r="F46" s="124">
        <v>10000</v>
      </c>
      <c r="G46" s="56"/>
    </row>
    <row r="47" spans="2:8" hidden="1" x14ac:dyDescent="0.2">
      <c r="B47" s="3"/>
      <c r="C47" s="122"/>
      <c r="D47" s="119"/>
      <c r="E47" s="123">
        <v>0</v>
      </c>
      <c r="F47" s="124"/>
      <c r="G47" s="56"/>
    </row>
    <row r="48" spans="2:8" x14ac:dyDescent="0.2">
      <c r="B48" s="139" t="s">
        <v>149</v>
      </c>
      <c r="C48" s="138" t="s">
        <v>150</v>
      </c>
      <c r="D48" s="137">
        <v>436</v>
      </c>
      <c r="E48" s="123"/>
      <c r="F48" s="124">
        <v>10000</v>
      </c>
      <c r="G48" s="56"/>
    </row>
    <row r="49" spans="2:7" x14ac:dyDescent="0.2">
      <c r="B49" s="7" t="s">
        <v>160</v>
      </c>
      <c r="C49" s="118" t="s">
        <v>161</v>
      </c>
      <c r="D49" s="137"/>
      <c r="E49" s="123"/>
      <c r="F49" s="124"/>
      <c r="G49" s="56"/>
    </row>
    <row r="50" spans="2:7" x14ac:dyDescent="0.2">
      <c r="B50" s="7" t="s">
        <v>57</v>
      </c>
      <c r="C50" s="118" t="s">
        <v>58</v>
      </c>
      <c r="D50" s="119"/>
      <c r="E50" s="123"/>
      <c r="F50" s="124">
        <v>22000</v>
      </c>
      <c r="G50" s="56"/>
    </row>
    <row r="51" spans="2:7" x14ac:dyDescent="0.2">
      <c r="B51" s="7" t="s">
        <v>59</v>
      </c>
      <c r="C51" s="118" t="s">
        <v>60</v>
      </c>
      <c r="D51" s="119">
        <v>5940</v>
      </c>
      <c r="E51" s="123"/>
      <c r="F51" s="124">
        <v>6000</v>
      </c>
      <c r="G51" s="56"/>
    </row>
    <row r="52" spans="2:7" x14ac:dyDescent="0.2">
      <c r="B52" s="3" t="str">
        <f>"5309"</f>
        <v>5309</v>
      </c>
      <c r="C52" s="122" t="s">
        <v>13</v>
      </c>
      <c r="D52" s="119">
        <v>6713</v>
      </c>
      <c r="E52" s="123"/>
      <c r="F52" s="124">
        <v>15000</v>
      </c>
      <c r="G52" s="56"/>
    </row>
    <row r="53" spans="2:7" x14ac:dyDescent="0.2">
      <c r="B53" s="3" t="str">
        <f>"5311"</f>
        <v>5311</v>
      </c>
      <c r="C53" s="122" t="s">
        <v>14</v>
      </c>
      <c r="D53" s="119"/>
      <c r="E53" s="123"/>
      <c r="F53" s="124"/>
      <c r="G53" s="56"/>
    </row>
    <row r="54" spans="2:7" x14ac:dyDescent="0.2">
      <c r="B54" s="3" t="str">
        <f>"5312"</f>
        <v>5312</v>
      </c>
      <c r="C54" s="118" t="s">
        <v>164</v>
      </c>
      <c r="D54" s="119">
        <v>23987</v>
      </c>
      <c r="E54" s="123"/>
      <c r="F54" s="124">
        <v>24000</v>
      </c>
      <c r="G54" s="56"/>
    </row>
    <row r="55" spans="2:7" x14ac:dyDescent="0.2">
      <c r="B55" s="3" t="str">
        <f>"5314"</f>
        <v>5314</v>
      </c>
      <c r="C55" s="118" t="s">
        <v>16</v>
      </c>
      <c r="D55" s="119">
        <v>6489</v>
      </c>
      <c r="E55" s="123"/>
      <c r="F55" s="124">
        <v>10000</v>
      </c>
      <c r="G55" s="56"/>
    </row>
    <row r="56" spans="2:7" x14ac:dyDescent="0.2">
      <c r="B56" s="7" t="s">
        <v>66</v>
      </c>
      <c r="C56" s="118" t="s">
        <v>146</v>
      </c>
      <c r="D56" s="119"/>
      <c r="E56" s="123"/>
      <c r="F56" s="124"/>
      <c r="G56" s="56"/>
    </row>
    <row r="57" spans="2:7" x14ac:dyDescent="0.2">
      <c r="B57" s="7" t="s">
        <v>96</v>
      </c>
      <c r="C57" s="118" t="s">
        <v>17</v>
      </c>
      <c r="D57" s="119">
        <v>10596</v>
      </c>
      <c r="E57" s="123"/>
      <c r="F57" s="124">
        <v>20000</v>
      </c>
      <c r="G57" s="56"/>
    </row>
    <row r="58" spans="2:7" x14ac:dyDescent="0.2">
      <c r="B58" s="7" t="s">
        <v>97</v>
      </c>
      <c r="C58" s="118"/>
      <c r="D58" s="119"/>
      <c r="E58" s="123"/>
      <c r="F58" s="124"/>
      <c r="G58" s="56"/>
    </row>
    <row r="59" spans="2:7" x14ac:dyDescent="0.2">
      <c r="B59" s="3" t="str">
        <f>"5318"</f>
        <v>5318</v>
      </c>
      <c r="C59" s="122" t="s">
        <v>18</v>
      </c>
      <c r="D59" s="119">
        <v>1619</v>
      </c>
      <c r="E59" s="123"/>
      <c r="F59" s="124">
        <v>2000</v>
      </c>
      <c r="G59" s="56"/>
    </row>
    <row r="60" spans="2:7" x14ac:dyDescent="0.2">
      <c r="B60" s="3" t="str">
        <f>"5319"</f>
        <v>5319</v>
      </c>
      <c r="C60" s="122" t="s">
        <v>19</v>
      </c>
      <c r="D60" s="119">
        <v>1000</v>
      </c>
      <c r="E60" s="123"/>
      <c r="F60" s="124">
        <v>1000</v>
      </c>
      <c r="G60" s="56"/>
    </row>
    <row r="61" spans="2:7" x14ac:dyDescent="0.2">
      <c r="B61" s="3" t="str">
        <f>"5320"</f>
        <v>5320</v>
      </c>
      <c r="C61" s="122" t="s">
        <v>20</v>
      </c>
      <c r="D61" s="119">
        <v>1700</v>
      </c>
      <c r="E61" s="123"/>
      <c r="F61" s="124">
        <v>3000</v>
      </c>
      <c r="G61" s="56"/>
    </row>
    <row r="62" spans="2:7" x14ac:dyDescent="0.2">
      <c r="B62" s="7" t="s">
        <v>72</v>
      </c>
      <c r="C62" s="118" t="s">
        <v>70</v>
      </c>
      <c r="D62" s="119"/>
      <c r="E62" s="123"/>
      <c r="F62" s="124"/>
      <c r="G62" s="56"/>
    </row>
    <row r="63" spans="2:7" x14ac:dyDescent="0.2">
      <c r="B63" s="7" t="s">
        <v>99</v>
      </c>
      <c r="C63" s="118" t="s">
        <v>21</v>
      </c>
      <c r="D63" s="119"/>
      <c r="E63" s="123"/>
      <c r="F63" s="124">
        <v>500</v>
      </c>
      <c r="G63" s="56"/>
    </row>
    <row r="64" spans="2:7" x14ac:dyDescent="0.2">
      <c r="B64" s="7" t="s">
        <v>100</v>
      </c>
      <c r="C64" s="118" t="s">
        <v>101</v>
      </c>
      <c r="D64" s="119"/>
      <c r="E64" s="123"/>
      <c r="F64" s="124">
        <v>3000</v>
      </c>
      <c r="G64" s="56"/>
    </row>
    <row r="65" spans="2:10" hidden="1" x14ac:dyDescent="0.2">
      <c r="B65" s="3"/>
      <c r="C65" s="122"/>
      <c r="D65" s="119"/>
      <c r="E65" s="123">
        <v>0</v>
      </c>
      <c r="F65" s="124"/>
      <c r="G65" s="56"/>
    </row>
    <row r="66" spans="2:10" hidden="1" x14ac:dyDescent="0.2">
      <c r="B66" s="3"/>
      <c r="C66" s="122"/>
      <c r="D66" s="119"/>
      <c r="E66" s="123">
        <v>0</v>
      </c>
      <c r="F66" s="124"/>
      <c r="G66" s="56"/>
    </row>
    <row r="67" spans="2:10" x14ac:dyDescent="0.2">
      <c r="B67" s="7" t="s">
        <v>56</v>
      </c>
      <c r="C67" s="118" t="s">
        <v>121</v>
      </c>
      <c r="D67" s="119"/>
      <c r="E67" s="123"/>
      <c r="F67" s="124"/>
      <c r="G67" s="56"/>
    </row>
    <row r="68" spans="2:10" x14ac:dyDescent="0.2">
      <c r="B68" s="7" t="s">
        <v>62</v>
      </c>
      <c r="C68" s="118" t="s">
        <v>63</v>
      </c>
      <c r="D68" s="119"/>
      <c r="E68" s="123"/>
      <c r="F68" s="124"/>
      <c r="G68" s="56"/>
    </row>
    <row r="69" spans="2:10" x14ac:dyDescent="0.2">
      <c r="B69" s="3" t="str">
        <f>"5930"</f>
        <v>5930</v>
      </c>
      <c r="C69" s="122" t="s">
        <v>22</v>
      </c>
      <c r="D69" s="119"/>
      <c r="E69" s="123"/>
      <c r="F69" s="124"/>
      <c r="G69" s="56"/>
    </row>
    <row r="70" spans="2:10" x14ac:dyDescent="0.2">
      <c r="B70" s="3" t="str">
        <f>"5931"</f>
        <v>5931</v>
      </c>
      <c r="C70" s="118" t="s">
        <v>80</v>
      </c>
      <c r="D70" s="119">
        <v>2000</v>
      </c>
      <c r="E70" s="123"/>
      <c r="F70" s="124">
        <v>1000</v>
      </c>
      <c r="G70" s="56"/>
    </row>
    <row r="71" spans="2:10" x14ac:dyDescent="0.2">
      <c r="B71" s="7" t="s">
        <v>79</v>
      </c>
      <c r="C71" s="118" t="s">
        <v>81</v>
      </c>
      <c r="D71" s="119">
        <v>200</v>
      </c>
      <c r="E71" s="123"/>
      <c r="F71" s="124">
        <v>200</v>
      </c>
      <c r="G71" s="56"/>
    </row>
    <row r="72" spans="2:10" x14ac:dyDescent="0.2">
      <c r="B72" s="7" t="s">
        <v>82</v>
      </c>
      <c r="C72" s="118" t="s">
        <v>83</v>
      </c>
      <c r="D72" s="119">
        <v>200</v>
      </c>
      <c r="E72" s="123"/>
      <c r="F72" s="124">
        <v>200</v>
      </c>
      <c r="G72" s="56"/>
    </row>
    <row r="73" spans="2:10" x14ac:dyDescent="0.2">
      <c r="B73" s="7" t="s">
        <v>87</v>
      </c>
      <c r="C73" s="118"/>
      <c r="D73" s="119"/>
      <c r="E73" s="123"/>
      <c r="F73" s="124"/>
      <c r="G73" s="56"/>
    </row>
    <row r="74" spans="2:10" x14ac:dyDescent="0.2">
      <c r="B74" s="7" t="s">
        <v>88</v>
      </c>
      <c r="C74" s="118"/>
      <c r="D74" s="119"/>
      <c r="E74" s="123"/>
      <c r="F74" s="125"/>
      <c r="G74" s="56"/>
      <c r="J74" t="s">
        <v>113</v>
      </c>
    </row>
    <row r="75" spans="2:10" x14ac:dyDescent="0.2">
      <c r="B75" s="7"/>
      <c r="C75" s="118"/>
      <c r="D75" s="119"/>
      <c r="E75" s="123"/>
      <c r="F75" s="125"/>
      <c r="G75" s="56"/>
    </row>
    <row r="76" spans="2:10" x14ac:dyDescent="0.2">
      <c r="B76" s="7" t="s">
        <v>102</v>
      </c>
      <c r="C76" s="118" t="s">
        <v>103</v>
      </c>
      <c r="D76" s="119">
        <v>1200</v>
      </c>
      <c r="E76" s="123"/>
      <c r="F76" s="124">
        <v>1200</v>
      </c>
      <c r="G76" s="56"/>
    </row>
    <row r="77" spans="2:10" x14ac:dyDescent="0.2">
      <c r="B77" s="3" t="str">
        <f>"6073"</f>
        <v>6073</v>
      </c>
      <c r="C77" s="122" t="s">
        <v>23</v>
      </c>
      <c r="D77" s="119">
        <v>1509</v>
      </c>
      <c r="E77" s="123"/>
      <c r="F77" s="124">
        <v>3000</v>
      </c>
      <c r="G77" s="56"/>
    </row>
    <row r="78" spans="2:10" x14ac:dyDescent="0.2">
      <c r="B78" s="3" t="str">
        <f>"6074"</f>
        <v>6074</v>
      </c>
      <c r="C78" s="118" t="s">
        <v>48</v>
      </c>
      <c r="D78" s="119">
        <v>9426</v>
      </c>
      <c r="E78" s="123"/>
      <c r="F78" s="124">
        <v>25000</v>
      </c>
      <c r="G78" s="56"/>
    </row>
    <row r="79" spans="2:10" x14ac:dyDescent="0.2">
      <c r="B79" s="3" t="str">
        <f>"6110"</f>
        <v>6110</v>
      </c>
      <c r="C79" s="122" t="s">
        <v>24</v>
      </c>
      <c r="D79" s="119">
        <v>3994</v>
      </c>
      <c r="E79" s="123"/>
      <c r="F79" s="124">
        <v>4000</v>
      </c>
      <c r="G79" s="56"/>
    </row>
    <row r="80" spans="2:10" x14ac:dyDescent="0.2">
      <c r="B80" s="3" t="str">
        <f>"6151"</f>
        <v>6151</v>
      </c>
      <c r="C80" s="122" t="s">
        <v>25</v>
      </c>
      <c r="D80" s="142">
        <v>30000</v>
      </c>
      <c r="E80" s="123"/>
      <c r="F80" s="124">
        <v>31000</v>
      </c>
      <c r="G80" s="56"/>
    </row>
    <row r="81" spans="1:7" x14ac:dyDescent="0.2">
      <c r="B81" s="135" t="s">
        <v>147</v>
      </c>
      <c r="C81" s="136" t="s">
        <v>148</v>
      </c>
      <c r="D81" s="119">
        <v>3358</v>
      </c>
      <c r="E81" s="123"/>
      <c r="F81" s="124">
        <v>4000</v>
      </c>
      <c r="G81" s="56"/>
    </row>
    <row r="82" spans="1:7" x14ac:dyDescent="0.2">
      <c r="A82">
        <v>6210</v>
      </c>
      <c r="B82" s="141" t="s">
        <v>154</v>
      </c>
      <c r="C82" s="140" t="s">
        <v>153</v>
      </c>
      <c r="D82" s="126">
        <v>716</v>
      </c>
      <c r="E82" s="123"/>
      <c r="F82" s="124">
        <v>1000</v>
      </c>
      <c r="G82" s="56"/>
    </row>
    <row r="83" spans="1:7" x14ac:dyDescent="0.2">
      <c r="B83" s="3" t="str">
        <f>"6211"</f>
        <v>6211</v>
      </c>
      <c r="C83" s="122" t="s">
        <v>27</v>
      </c>
      <c r="D83" s="126"/>
      <c r="E83" s="123"/>
      <c r="F83" s="124"/>
      <c r="G83" s="56"/>
    </row>
    <row r="84" spans="1:7" x14ac:dyDescent="0.2">
      <c r="B84" s="7" t="s">
        <v>105</v>
      </c>
      <c r="C84" s="118" t="s">
        <v>104</v>
      </c>
      <c r="D84" s="126"/>
      <c r="E84" s="123"/>
      <c r="F84" s="124"/>
      <c r="G84" s="56"/>
    </row>
    <row r="85" spans="1:7" x14ac:dyDescent="0.2">
      <c r="B85" s="3" t="str">
        <f>"6250"</f>
        <v>6250</v>
      </c>
      <c r="C85" s="122" t="s">
        <v>28</v>
      </c>
      <c r="D85" s="119">
        <v>7947</v>
      </c>
      <c r="E85" s="123"/>
      <c r="F85" s="124">
        <v>8000</v>
      </c>
      <c r="G85" s="56"/>
    </row>
    <row r="86" spans="1:7" x14ac:dyDescent="0.2">
      <c r="B86" s="7" t="s">
        <v>118</v>
      </c>
      <c r="C86" s="118" t="s">
        <v>152</v>
      </c>
      <c r="D86" s="119"/>
      <c r="E86" s="123"/>
      <c r="F86" s="124">
        <v>1000</v>
      </c>
      <c r="G86" s="56"/>
    </row>
    <row r="87" spans="1:7" x14ac:dyDescent="0.2">
      <c r="B87" s="3" t="str">
        <f>"6292"</f>
        <v>6292</v>
      </c>
      <c r="C87" s="118" t="s">
        <v>76</v>
      </c>
      <c r="D87" s="119">
        <v>21870</v>
      </c>
      <c r="E87" s="123"/>
      <c r="F87" s="124">
        <v>22000</v>
      </c>
      <c r="G87" s="56"/>
    </row>
    <row r="88" spans="1:7" hidden="1" x14ac:dyDescent="0.2">
      <c r="B88" s="3"/>
      <c r="C88" s="118"/>
      <c r="D88" s="119"/>
      <c r="E88" s="123">
        <v>0</v>
      </c>
      <c r="F88" s="124"/>
      <c r="G88" s="56"/>
    </row>
    <row r="89" spans="1:7" hidden="1" x14ac:dyDescent="0.2">
      <c r="B89" s="3"/>
      <c r="C89" s="118"/>
      <c r="D89" s="119"/>
      <c r="E89" s="123">
        <v>0</v>
      </c>
      <c r="F89" s="124"/>
      <c r="G89" s="56"/>
    </row>
    <row r="90" spans="1:7" hidden="1" x14ac:dyDescent="0.2">
      <c r="B90" s="3"/>
      <c r="C90" s="118"/>
      <c r="D90" s="119"/>
      <c r="E90" s="123">
        <v>0</v>
      </c>
      <c r="F90" s="124"/>
      <c r="G90" s="56"/>
    </row>
    <row r="91" spans="1:7" x14ac:dyDescent="0.2">
      <c r="B91" s="7" t="s">
        <v>125</v>
      </c>
      <c r="C91" s="118" t="s">
        <v>124</v>
      </c>
      <c r="D91" s="119"/>
      <c r="E91" s="123"/>
      <c r="F91" s="124">
        <v>2000</v>
      </c>
      <c r="G91" s="56"/>
    </row>
    <row r="92" spans="1:7" x14ac:dyDescent="0.2">
      <c r="B92" s="7" t="s">
        <v>126</v>
      </c>
      <c r="C92" s="118" t="s">
        <v>127</v>
      </c>
      <c r="D92" s="119">
        <v>18320</v>
      </c>
      <c r="E92" s="123"/>
      <c r="F92" s="124">
        <v>8000</v>
      </c>
      <c r="G92" s="56"/>
    </row>
    <row r="93" spans="1:7" x14ac:dyDescent="0.2">
      <c r="B93" s="3" t="str">
        <f>"6570"</f>
        <v>6570</v>
      </c>
      <c r="C93" s="118" t="s">
        <v>29</v>
      </c>
      <c r="D93" s="119">
        <v>756</v>
      </c>
      <c r="E93" s="123"/>
      <c r="F93" s="124">
        <v>1000</v>
      </c>
      <c r="G93" s="56"/>
    </row>
    <row r="94" spans="1:7" x14ac:dyDescent="0.2">
      <c r="B94" s="7" t="s">
        <v>90</v>
      </c>
      <c r="C94" s="118" t="s">
        <v>91</v>
      </c>
      <c r="D94" s="119"/>
      <c r="E94" s="123"/>
      <c r="F94" s="127"/>
      <c r="G94" s="56"/>
    </row>
    <row r="95" spans="1:7" x14ac:dyDescent="0.2">
      <c r="B95" s="7" t="s">
        <v>33</v>
      </c>
      <c r="C95" s="118" t="s">
        <v>67</v>
      </c>
      <c r="D95" s="128">
        <v>9.14</v>
      </c>
      <c r="E95" s="123"/>
      <c r="F95" s="129">
        <v>400</v>
      </c>
      <c r="G95" s="56"/>
    </row>
    <row r="96" spans="1:7" x14ac:dyDescent="0.2">
      <c r="B96" s="107" t="str">
        <f>"8400"</f>
        <v>8400</v>
      </c>
      <c r="C96" s="19" t="s">
        <v>30</v>
      </c>
      <c r="D96" s="20"/>
      <c r="E96" s="85"/>
      <c r="F96" s="56"/>
      <c r="G96" s="56"/>
    </row>
    <row r="97" spans="1:11" x14ac:dyDescent="0.2">
      <c r="B97" s="107"/>
      <c r="C97" s="107" t="s">
        <v>50</v>
      </c>
      <c r="D97" s="109"/>
      <c r="E97" s="85"/>
      <c r="F97" s="71">
        <v>50403</v>
      </c>
      <c r="G97" s="56"/>
    </row>
    <row r="98" spans="1:11" x14ac:dyDescent="0.2">
      <c r="B98" s="111"/>
      <c r="C98" s="111" t="s">
        <v>170</v>
      </c>
      <c r="D98" s="109"/>
      <c r="E98" s="85"/>
      <c r="F98" s="71">
        <v>60000</v>
      </c>
      <c r="G98" s="56"/>
    </row>
    <row r="99" spans="1:11" x14ac:dyDescent="0.2">
      <c r="B99" s="108"/>
      <c r="C99" s="108"/>
      <c r="D99" s="110"/>
      <c r="E99" s="85"/>
      <c r="F99" s="71"/>
      <c r="G99" s="56"/>
    </row>
    <row r="100" spans="1:11" ht="13.5" thickBot="1" x14ac:dyDescent="0.25">
      <c r="B100" s="38"/>
      <c r="C100" s="39"/>
      <c r="D100" s="40"/>
      <c r="E100" s="87">
        <v>0</v>
      </c>
      <c r="F100" s="57"/>
      <c r="G100" s="56"/>
    </row>
    <row r="101" spans="1:11" ht="13.5" thickTop="1" x14ac:dyDescent="0.2">
      <c r="B101" s="12"/>
      <c r="C101" s="21"/>
      <c r="D101" s="22">
        <f>SUM(D39:D100)</f>
        <v>184568.14</v>
      </c>
      <c r="E101" s="86">
        <f>SUM(E39:E100)</f>
        <v>0</v>
      </c>
      <c r="F101" s="58">
        <f>SUM(F39:F100)</f>
        <v>356303</v>
      </c>
      <c r="G101" s="58"/>
      <c r="H101" s="131"/>
      <c r="K101" t="s">
        <v>135</v>
      </c>
    </row>
    <row r="102" spans="1:11" x14ac:dyDescent="0.2">
      <c r="B102" s="12"/>
      <c r="C102" s="21"/>
      <c r="D102" s="22"/>
      <c r="E102" s="86"/>
      <c r="F102" s="71"/>
      <c r="G102" s="71"/>
      <c r="H102" s="1"/>
    </row>
    <row r="103" spans="1:11" x14ac:dyDescent="0.2">
      <c r="B103" s="12"/>
      <c r="C103" s="143" t="s">
        <v>167</v>
      </c>
      <c r="D103" s="144">
        <v>82553</v>
      </c>
      <c r="E103" s="145">
        <f>SUM(E34-E101)</f>
        <v>0</v>
      </c>
      <c r="F103" s="130"/>
      <c r="G103" s="71"/>
      <c r="H103" s="1"/>
    </row>
    <row r="104" spans="1:11" x14ac:dyDescent="0.2">
      <c r="B104" s="12"/>
      <c r="C104" s="21"/>
      <c r="D104" s="22"/>
      <c r="E104" s="70"/>
      <c r="F104" s="71"/>
      <c r="G104" s="71"/>
      <c r="H104" s="1"/>
    </row>
    <row r="105" spans="1:11" x14ac:dyDescent="0.2">
      <c r="B105" s="83"/>
      <c r="C105" s="103"/>
      <c r="D105" s="104"/>
      <c r="E105" s="105"/>
      <c r="F105" s="106"/>
      <c r="G105" s="74"/>
      <c r="H105" s="1"/>
    </row>
    <row r="106" spans="1:11" x14ac:dyDescent="0.2">
      <c r="B106" s="83"/>
      <c r="C106" s="99"/>
      <c r="D106" s="72"/>
      <c r="E106" s="73"/>
      <c r="F106" s="56"/>
      <c r="G106" s="74"/>
      <c r="H106" s="1"/>
    </row>
    <row r="107" spans="1:11" x14ac:dyDescent="0.2">
      <c r="B107" s="5" t="s">
        <v>31</v>
      </c>
      <c r="C107" s="13" t="s">
        <v>35</v>
      </c>
      <c r="D107" s="6"/>
      <c r="E107" s="65"/>
      <c r="F107" s="56"/>
      <c r="G107" s="56"/>
    </row>
    <row r="108" spans="1:11" ht="13.5" thickBot="1" x14ac:dyDescent="0.25"/>
    <row r="109" spans="1:11" ht="18.75" customHeight="1" thickBot="1" x14ac:dyDescent="0.3">
      <c r="A109" s="1" t="s">
        <v>163</v>
      </c>
      <c r="B109" s="60"/>
      <c r="C109" s="146" t="s">
        <v>168</v>
      </c>
      <c r="D109" s="63"/>
      <c r="E109" s="61"/>
      <c r="F109" s="62"/>
    </row>
    <row r="110" spans="1:11" ht="13.5" thickBot="1" x14ac:dyDescent="0.25"/>
    <row r="111" spans="1:11" ht="15.75" x14ac:dyDescent="0.25">
      <c r="B111" s="25" t="s">
        <v>47</v>
      </c>
      <c r="C111" s="26"/>
      <c r="D111" s="26"/>
      <c r="E111" s="27"/>
    </row>
    <row r="112" spans="1:11" ht="15.75" x14ac:dyDescent="0.25">
      <c r="B112" s="28"/>
      <c r="C112" s="29" t="s">
        <v>37</v>
      </c>
      <c r="D112" s="30"/>
      <c r="E112" s="31"/>
    </row>
    <row r="113" spans="2:5" ht="15.75" x14ac:dyDescent="0.25">
      <c r="B113" s="28"/>
      <c r="C113" s="29" t="s">
        <v>38</v>
      </c>
      <c r="D113" s="29" t="s">
        <v>39</v>
      </c>
      <c r="E113" s="31"/>
    </row>
    <row r="114" spans="2:5" ht="15.75" x14ac:dyDescent="0.25">
      <c r="B114" s="28"/>
      <c r="C114" s="29" t="s">
        <v>40</v>
      </c>
      <c r="D114" s="29" t="s">
        <v>39</v>
      </c>
      <c r="E114" s="31"/>
    </row>
    <row r="115" spans="2:5" ht="15.75" x14ac:dyDescent="0.25">
      <c r="B115" s="28"/>
      <c r="C115" s="29" t="s">
        <v>41</v>
      </c>
      <c r="D115" s="29" t="s">
        <v>42</v>
      </c>
      <c r="E115" s="31"/>
    </row>
    <row r="116" spans="2:5" ht="15.75" x14ac:dyDescent="0.25">
      <c r="B116" s="28"/>
      <c r="C116" s="29" t="s">
        <v>43</v>
      </c>
      <c r="D116" s="29" t="s">
        <v>44</v>
      </c>
      <c r="E116" s="31"/>
    </row>
    <row r="117" spans="2:5" ht="15.75" x14ac:dyDescent="0.25">
      <c r="B117" s="28"/>
      <c r="C117" s="29" t="s">
        <v>45</v>
      </c>
      <c r="D117" s="46">
        <v>13500</v>
      </c>
      <c r="E117" s="31"/>
    </row>
    <row r="118" spans="2:5" ht="16.5" thickBot="1" x14ac:dyDescent="0.3">
      <c r="B118" s="32"/>
      <c r="C118" s="33" t="s">
        <v>46</v>
      </c>
      <c r="D118" s="34">
        <v>4455</v>
      </c>
      <c r="E118" s="3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K113"/>
  <sheetViews>
    <sheetView zoomScaleNormal="100" zoomScaleSheetLayoutView="100" workbookViewId="0">
      <pane ySplit="3" topLeftCell="A13" activePane="bottomLeft" state="frozen"/>
      <selection pane="bottomLeft" activeCell="C26" sqref="C26"/>
    </sheetView>
  </sheetViews>
  <sheetFormatPr defaultRowHeight="12.75" x14ac:dyDescent="0.2"/>
  <cols>
    <col min="1" max="1" width="4.28515625" customWidth="1"/>
    <col min="2" max="2" width="16" customWidth="1"/>
    <col min="3" max="3" width="37.28515625" customWidth="1"/>
    <col min="4" max="4" width="14" style="45" customWidth="1"/>
    <col min="5" max="5" width="11.140625" customWidth="1"/>
    <col min="6" max="6" width="10.85546875" customWidth="1"/>
    <col min="7" max="7" width="13.85546875" customWidth="1"/>
  </cols>
  <sheetData>
    <row r="2" spans="2:8" ht="23.25" x14ac:dyDescent="0.35">
      <c r="B2" s="41" t="s">
        <v>0</v>
      </c>
      <c r="C2" s="42"/>
      <c r="D2" s="43" t="s">
        <v>32</v>
      </c>
      <c r="E2" s="97" t="s">
        <v>31</v>
      </c>
      <c r="F2" s="48" t="s">
        <v>73</v>
      </c>
      <c r="G2" s="75" t="s">
        <v>77</v>
      </c>
    </row>
    <row r="3" spans="2:8" x14ac:dyDescent="0.2">
      <c r="B3" s="23" t="s">
        <v>1</v>
      </c>
      <c r="C3" s="44"/>
      <c r="D3" s="24"/>
      <c r="E3" s="98" t="s">
        <v>130</v>
      </c>
      <c r="F3" s="49">
        <v>2011</v>
      </c>
      <c r="G3" s="49">
        <v>2011</v>
      </c>
    </row>
    <row r="4" spans="2:8" ht="40.5" customHeight="1" x14ac:dyDescent="0.25">
      <c r="B4" s="68" t="s">
        <v>106</v>
      </c>
      <c r="C4" s="69" t="s">
        <v>133</v>
      </c>
      <c r="D4" s="11"/>
      <c r="E4" s="67"/>
      <c r="F4" s="51"/>
      <c r="G4" s="51"/>
    </row>
    <row r="5" spans="2:8" x14ac:dyDescent="0.2">
      <c r="B5" s="3"/>
      <c r="C5" s="2"/>
      <c r="D5" s="11"/>
      <c r="E5" s="95">
        <v>0</v>
      </c>
      <c r="F5" s="51"/>
      <c r="G5" s="52"/>
    </row>
    <row r="6" spans="2:8" x14ac:dyDescent="0.2">
      <c r="B6" s="3" t="s">
        <v>2</v>
      </c>
      <c r="C6" s="3" t="s">
        <v>3</v>
      </c>
      <c r="D6" s="4"/>
      <c r="E6" s="95">
        <v>0</v>
      </c>
      <c r="F6" s="51"/>
      <c r="G6" s="52"/>
    </row>
    <row r="7" spans="2:8" x14ac:dyDescent="0.2">
      <c r="B7" s="3"/>
      <c r="C7" s="3"/>
      <c r="D7" s="4"/>
      <c r="E7" s="95">
        <v>0</v>
      </c>
      <c r="F7" s="76"/>
      <c r="G7" s="52"/>
    </row>
    <row r="8" spans="2:8" x14ac:dyDescent="0.2">
      <c r="B8" s="7" t="s">
        <v>78</v>
      </c>
      <c r="C8" s="7" t="s">
        <v>84</v>
      </c>
      <c r="D8" s="4">
        <v>57500</v>
      </c>
      <c r="E8" s="95"/>
      <c r="F8" s="51"/>
      <c r="G8" s="52"/>
    </row>
    <row r="9" spans="2:8" x14ac:dyDescent="0.2">
      <c r="B9" s="2"/>
      <c r="C9" s="2"/>
      <c r="D9" s="4"/>
      <c r="E9" s="95">
        <v>0</v>
      </c>
      <c r="F9" s="51"/>
      <c r="G9" s="52"/>
    </row>
    <row r="10" spans="2:8" x14ac:dyDescent="0.2">
      <c r="B10" s="3" t="str">
        <f>"3011"</f>
        <v>3011</v>
      </c>
      <c r="C10" s="3" t="s">
        <v>4</v>
      </c>
      <c r="D10" s="4"/>
      <c r="E10" s="95">
        <v>900</v>
      </c>
      <c r="F10" s="52">
        <v>500</v>
      </c>
      <c r="G10" s="52">
        <v>400</v>
      </c>
      <c r="H10" s="18"/>
    </row>
    <row r="11" spans="2:8" x14ac:dyDescent="0.2">
      <c r="B11" s="7" t="s">
        <v>64</v>
      </c>
      <c r="C11" s="7" t="s">
        <v>65</v>
      </c>
      <c r="D11" s="4"/>
      <c r="E11" s="95">
        <v>0</v>
      </c>
      <c r="F11" s="52"/>
      <c r="G11" s="52"/>
      <c r="H11" s="18"/>
    </row>
    <row r="12" spans="2:8" x14ac:dyDescent="0.2">
      <c r="B12" s="7" t="s">
        <v>68</v>
      </c>
      <c r="C12" s="118" t="s">
        <v>131</v>
      </c>
      <c r="D12" s="119"/>
      <c r="E12" s="120"/>
      <c r="F12" s="121">
        <v>3000</v>
      </c>
      <c r="G12" s="52">
        <v>-3000</v>
      </c>
      <c r="H12" s="18"/>
    </row>
    <row r="13" spans="2:8" x14ac:dyDescent="0.2">
      <c r="B13" s="7" t="s">
        <v>136</v>
      </c>
      <c r="C13" s="118" t="s">
        <v>137</v>
      </c>
      <c r="D13" s="119"/>
      <c r="E13" s="120">
        <v>12000</v>
      </c>
      <c r="F13" s="121"/>
      <c r="G13" s="52"/>
      <c r="H13" s="18"/>
    </row>
    <row r="14" spans="2:8" x14ac:dyDescent="0.2">
      <c r="B14" s="7" t="s">
        <v>69</v>
      </c>
      <c r="C14" s="7" t="s">
        <v>70</v>
      </c>
      <c r="D14" s="4"/>
      <c r="E14" s="95">
        <v>0</v>
      </c>
      <c r="F14" s="52"/>
      <c r="G14" s="52"/>
      <c r="H14" s="18"/>
    </row>
    <row r="15" spans="2:8" x14ac:dyDescent="0.2">
      <c r="B15" s="3" t="str">
        <f>"3111"</f>
        <v>3111</v>
      </c>
      <c r="C15" s="3" t="s">
        <v>5</v>
      </c>
      <c r="D15" s="4"/>
      <c r="E15" s="95">
        <v>32600</v>
      </c>
      <c r="F15" s="52">
        <v>36000</v>
      </c>
      <c r="G15" s="52">
        <v>-3400</v>
      </c>
      <c r="H15" s="50"/>
    </row>
    <row r="16" spans="2:8" x14ac:dyDescent="0.2">
      <c r="B16" s="3" t="str">
        <f>"3113"</f>
        <v>3113</v>
      </c>
      <c r="C16" s="7" t="s">
        <v>75</v>
      </c>
      <c r="D16" s="4"/>
      <c r="E16" s="95">
        <v>21192</v>
      </c>
      <c r="F16" s="52">
        <v>15000</v>
      </c>
      <c r="G16" s="52">
        <v>6192</v>
      </c>
    </row>
    <row r="17" spans="2:11" x14ac:dyDescent="0.2">
      <c r="B17" s="3" t="str">
        <f>"3119"</f>
        <v>3119</v>
      </c>
      <c r="C17" s="7" t="s">
        <v>51</v>
      </c>
      <c r="D17" s="4"/>
      <c r="E17" s="95">
        <v>4970</v>
      </c>
      <c r="F17" s="52">
        <v>3700</v>
      </c>
      <c r="G17" s="52">
        <v>1270</v>
      </c>
    </row>
    <row r="18" spans="2:11" x14ac:dyDescent="0.2">
      <c r="B18" s="3" t="str">
        <f>"3120"</f>
        <v>3120</v>
      </c>
      <c r="C18" s="7" t="s">
        <v>107</v>
      </c>
      <c r="D18" s="4"/>
      <c r="E18" s="95">
        <v>23809</v>
      </c>
      <c r="F18" s="52">
        <v>25000</v>
      </c>
      <c r="G18" s="52">
        <v>-1191</v>
      </c>
      <c r="I18" s="47"/>
    </row>
    <row r="19" spans="2:11" x14ac:dyDescent="0.2">
      <c r="B19" s="7" t="s">
        <v>94</v>
      </c>
      <c r="C19" s="7" t="s">
        <v>95</v>
      </c>
      <c r="D19" s="4"/>
      <c r="E19" s="95"/>
      <c r="F19" s="52"/>
      <c r="G19" s="52"/>
      <c r="I19" s="47"/>
    </row>
    <row r="20" spans="2:11" x14ac:dyDescent="0.2">
      <c r="B20" s="7" t="s">
        <v>93</v>
      </c>
      <c r="C20" s="118" t="s">
        <v>140</v>
      </c>
      <c r="D20" s="119">
        <v>300</v>
      </c>
      <c r="E20" s="120">
        <v>8450</v>
      </c>
      <c r="F20" s="121">
        <v>7500</v>
      </c>
      <c r="G20" s="52">
        <v>950</v>
      </c>
    </row>
    <row r="21" spans="2:11" ht="15.75" customHeight="1" x14ac:dyDescent="0.2">
      <c r="B21" s="3" t="str">
        <f>"3610"</f>
        <v>3610</v>
      </c>
      <c r="C21" s="118" t="s">
        <v>141</v>
      </c>
      <c r="D21" s="119">
        <v>500</v>
      </c>
      <c r="E21" s="120">
        <v>98170</v>
      </c>
      <c r="F21" s="121">
        <v>105500</v>
      </c>
      <c r="G21" s="52">
        <v>-7330</v>
      </c>
      <c r="H21" s="79"/>
    </row>
    <row r="22" spans="2:11" ht="15.75" hidden="1" customHeight="1" x14ac:dyDescent="0.2">
      <c r="B22" s="3"/>
      <c r="C22" s="118"/>
      <c r="D22" s="119"/>
      <c r="E22" s="120">
        <v>0</v>
      </c>
      <c r="F22" s="121"/>
      <c r="G22" s="52"/>
    </row>
    <row r="23" spans="2:11" ht="12.75" customHeight="1" x14ac:dyDescent="0.2">
      <c r="B23" s="7" t="s">
        <v>53</v>
      </c>
      <c r="C23" s="118" t="s">
        <v>142</v>
      </c>
      <c r="D23" s="119">
        <v>250</v>
      </c>
      <c r="E23" s="120">
        <v>2250</v>
      </c>
      <c r="F23" s="121">
        <v>3500</v>
      </c>
      <c r="G23" s="52">
        <v>-1250</v>
      </c>
    </row>
    <row r="24" spans="2:11" ht="12.75" customHeight="1" x14ac:dyDescent="0.2">
      <c r="B24" s="7" t="s">
        <v>61</v>
      </c>
      <c r="C24" s="7" t="s">
        <v>74</v>
      </c>
      <c r="D24" s="4"/>
      <c r="E24" s="95">
        <v>0</v>
      </c>
      <c r="F24" s="52">
        <v>3000</v>
      </c>
      <c r="G24" s="52">
        <v>-3000</v>
      </c>
    </row>
    <row r="25" spans="2:11" x14ac:dyDescent="0.2">
      <c r="B25" s="3" t="str">
        <f>"3710"</f>
        <v>3710</v>
      </c>
      <c r="C25" s="3" t="s">
        <v>6</v>
      </c>
      <c r="D25" s="4"/>
      <c r="E25" s="95">
        <v>50000</v>
      </c>
      <c r="F25" s="53">
        <v>50000</v>
      </c>
      <c r="G25" s="52"/>
      <c r="H25" s="18"/>
    </row>
    <row r="26" spans="2:11" x14ac:dyDescent="0.2">
      <c r="B26" s="7" t="s">
        <v>122</v>
      </c>
      <c r="C26" s="7" t="s">
        <v>123</v>
      </c>
      <c r="D26" s="4"/>
      <c r="E26" s="95">
        <v>800</v>
      </c>
      <c r="F26" s="52"/>
      <c r="G26" s="52">
        <v>800</v>
      </c>
    </row>
    <row r="27" spans="2:11" x14ac:dyDescent="0.2">
      <c r="B27" s="7" t="s">
        <v>115</v>
      </c>
      <c r="C27" s="7" t="s">
        <v>116</v>
      </c>
      <c r="D27" s="4"/>
      <c r="E27" s="95"/>
      <c r="F27" s="52"/>
      <c r="G27" s="52"/>
    </row>
    <row r="28" spans="2:11" x14ac:dyDescent="0.2">
      <c r="B28" s="3" t="str">
        <f>"3990"</f>
        <v>3990</v>
      </c>
      <c r="C28" s="7" t="s">
        <v>117</v>
      </c>
      <c r="D28" s="4"/>
      <c r="E28" s="95">
        <v>5000</v>
      </c>
      <c r="F28" s="52">
        <v>5000</v>
      </c>
      <c r="G28" s="52"/>
      <c r="K28" s="47"/>
    </row>
    <row r="29" spans="2:11" x14ac:dyDescent="0.2">
      <c r="B29" s="107" t="str">
        <f>"3991"</f>
        <v>3991</v>
      </c>
      <c r="C29" s="107" t="s">
        <v>7</v>
      </c>
      <c r="D29" s="112"/>
      <c r="E29" s="95">
        <v>7750</v>
      </c>
      <c r="F29" s="52">
        <v>8000</v>
      </c>
      <c r="G29" s="52">
        <v>-250</v>
      </c>
    </row>
    <row r="30" spans="2:11" x14ac:dyDescent="0.2">
      <c r="B30" s="111" t="s">
        <v>49</v>
      </c>
      <c r="C30" s="111"/>
      <c r="D30" s="112"/>
      <c r="E30" s="95">
        <v>0</v>
      </c>
      <c r="F30" s="81"/>
      <c r="G30" s="52"/>
    </row>
    <row r="31" spans="2:11" ht="13.5" thickBot="1" x14ac:dyDescent="0.25">
      <c r="B31" s="113" t="s">
        <v>85</v>
      </c>
      <c r="C31" s="113" t="s">
        <v>86</v>
      </c>
      <c r="D31" s="114"/>
      <c r="E31" s="96">
        <v>0</v>
      </c>
      <c r="F31" s="54"/>
      <c r="G31" s="54"/>
    </row>
    <row r="32" spans="2:11" ht="13.5" thickTop="1" x14ac:dyDescent="0.2">
      <c r="B32" s="82"/>
      <c r="C32" s="82"/>
      <c r="D32" s="80"/>
      <c r="E32" s="116">
        <f>SUM(E5:E31)</f>
        <v>267891</v>
      </c>
      <c r="F32" s="64">
        <f>SUM(F5:F31)</f>
        <v>265700</v>
      </c>
      <c r="G32" s="64">
        <f>SUM(G5:G31)</f>
        <v>-9809</v>
      </c>
    </row>
    <row r="33" spans="2:8" x14ac:dyDescent="0.2">
      <c r="B33" s="8"/>
      <c r="C33" s="9" t="s">
        <v>36</v>
      </c>
      <c r="D33" s="10"/>
      <c r="E33" s="66"/>
      <c r="F33" s="115"/>
      <c r="G33" s="115"/>
    </row>
    <row r="34" spans="2:8" x14ac:dyDescent="0.2">
      <c r="B34" s="14"/>
      <c r="C34" s="15"/>
      <c r="D34" s="16"/>
      <c r="E34" s="77"/>
      <c r="F34" s="78"/>
      <c r="G34" s="78"/>
    </row>
    <row r="35" spans="2:8" ht="13.5" thickBot="1" x14ac:dyDescent="0.25">
      <c r="B35" s="14"/>
      <c r="C35" s="15"/>
      <c r="D35" s="16"/>
      <c r="E35" s="59" t="s">
        <v>31</v>
      </c>
      <c r="F35" s="88" t="s">
        <v>92</v>
      </c>
    </row>
    <row r="36" spans="2:8" ht="13.5" thickBot="1" x14ac:dyDescent="0.25">
      <c r="B36" s="89" t="s">
        <v>2</v>
      </c>
      <c r="C36" s="90" t="s">
        <v>3</v>
      </c>
      <c r="D36" s="91"/>
      <c r="E36" s="92" t="s">
        <v>52</v>
      </c>
      <c r="F36" s="93" t="s">
        <v>52</v>
      </c>
      <c r="G36" s="94" t="s">
        <v>77</v>
      </c>
      <c r="H36" s="37"/>
    </row>
    <row r="37" spans="2:8" x14ac:dyDescent="0.2">
      <c r="B37" s="8" t="str">
        <f>"5011"</f>
        <v>5011</v>
      </c>
      <c r="C37" s="8" t="s">
        <v>8</v>
      </c>
      <c r="D37" s="17"/>
      <c r="E37" s="117">
        <v>600</v>
      </c>
      <c r="F37" s="55">
        <v>600</v>
      </c>
      <c r="G37" s="56">
        <f>SUM(E37-F37)</f>
        <v>0</v>
      </c>
    </row>
    <row r="38" spans="2:8" x14ac:dyDescent="0.2">
      <c r="B38" s="7" t="s">
        <v>108</v>
      </c>
      <c r="C38" s="7" t="s">
        <v>109</v>
      </c>
      <c r="D38" s="36"/>
      <c r="E38" s="84"/>
      <c r="F38" s="56">
        <v>5000</v>
      </c>
      <c r="G38" s="56">
        <f t="shared" ref="G38:G54" si="0">SUM(E38-F38)</f>
        <v>-5000</v>
      </c>
    </row>
    <row r="39" spans="2:8" x14ac:dyDescent="0.2">
      <c r="B39" s="7" t="s">
        <v>110</v>
      </c>
      <c r="C39" s="7" t="s">
        <v>111</v>
      </c>
      <c r="D39" s="36"/>
      <c r="E39" s="84"/>
      <c r="F39" s="56">
        <v>15000</v>
      </c>
      <c r="G39" s="56">
        <f t="shared" si="0"/>
        <v>-15000</v>
      </c>
    </row>
    <row r="40" spans="2:8" x14ac:dyDescent="0.2">
      <c r="B40" s="3" t="str">
        <f>"5014"</f>
        <v>5014</v>
      </c>
      <c r="C40" s="7" t="s">
        <v>71</v>
      </c>
      <c r="D40" s="4"/>
      <c r="E40" s="85">
        <v>311.5</v>
      </c>
      <c r="F40" s="56">
        <v>500</v>
      </c>
      <c r="G40" s="56">
        <f t="shared" si="0"/>
        <v>-188.5</v>
      </c>
    </row>
    <row r="41" spans="2:8" x14ac:dyDescent="0.2">
      <c r="B41" s="3" t="str">
        <f>"5192"</f>
        <v>5192</v>
      </c>
      <c r="C41" s="122" t="s">
        <v>9</v>
      </c>
      <c r="D41" s="119"/>
      <c r="E41" s="123">
        <v>2343</v>
      </c>
      <c r="F41" s="124">
        <v>3500</v>
      </c>
      <c r="G41" s="56">
        <f t="shared" si="0"/>
        <v>-1157</v>
      </c>
    </row>
    <row r="42" spans="2:8" x14ac:dyDescent="0.2">
      <c r="B42" s="7" t="s">
        <v>54</v>
      </c>
      <c r="C42" s="118" t="s">
        <v>55</v>
      </c>
      <c r="D42" s="119"/>
      <c r="E42" s="123">
        <v>0</v>
      </c>
      <c r="F42" s="124">
        <v>300</v>
      </c>
      <c r="G42" s="56">
        <f t="shared" si="0"/>
        <v>-300</v>
      </c>
    </row>
    <row r="43" spans="2:8" x14ac:dyDescent="0.2">
      <c r="B43" s="3" t="str">
        <f>"5303"</f>
        <v>5303</v>
      </c>
      <c r="C43" s="122" t="s">
        <v>10</v>
      </c>
      <c r="D43" s="119"/>
      <c r="E43" s="123">
        <v>0</v>
      </c>
      <c r="F43" s="124">
        <v>200</v>
      </c>
      <c r="G43" s="56">
        <f t="shared" si="0"/>
        <v>-200</v>
      </c>
    </row>
    <row r="44" spans="2:8" x14ac:dyDescent="0.2">
      <c r="B44" s="3" t="str">
        <f>"5304"</f>
        <v>5304</v>
      </c>
      <c r="C44" s="122" t="s">
        <v>11</v>
      </c>
      <c r="D44" s="119"/>
      <c r="E44" s="123">
        <v>7258</v>
      </c>
      <c r="F44" s="124">
        <v>4000</v>
      </c>
      <c r="G44" s="56">
        <f t="shared" si="0"/>
        <v>3258</v>
      </c>
    </row>
    <row r="45" spans="2:8" hidden="1" x14ac:dyDescent="0.2">
      <c r="B45" s="3"/>
      <c r="C45" s="122"/>
      <c r="D45" s="119"/>
      <c r="E45" s="123">
        <v>0</v>
      </c>
      <c r="F45" s="124"/>
      <c r="G45" s="56">
        <f t="shared" si="0"/>
        <v>0</v>
      </c>
    </row>
    <row r="46" spans="2:8" x14ac:dyDescent="0.2">
      <c r="B46" s="3" t="str">
        <f>"5305"</f>
        <v>5305</v>
      </c>
      <c r="C46" s="122" t="s">
        <v>12</v>
      </c>
      <c r="D46" s="119"/>
      <c r="E46" s="123">
        <v>41295</v>
      </c>
      <c r="F46" s="124">
        <v>32000</v>
      </c>
      <c r="G46" s="56">
        <f t="shared" si="0"/>
        <v>9295</v>
      </c>
    </row>
    <row r="47" spans="2:8" x14ac:dyDescent="0.2">
      <c r="B47" s="7" t="s">
        <v>57</v>
      </c>
      <c r="C47" s="118" t="s">
        <v>58</v>
      </c>
      <c r="D47" s="119"/>
      <c r="E47" s="123">
        <v>28777</v>
      </c>
      <c r="F47" s="124"/>
      <c r="G47" s="56">
        <f t="shared" si="0"/>
        <v>28777</v>
      </c>
    </row>
    <row r="48" spans="2:8" x14ac:dyDescent="0.2">
      <c r="B48" s="7" t="s">
        <v>59</v>
      </c>
      <c r="C48" s="118" t="s">
        <v>60</v>
      </c>
      <c r="D48" s="119"/>
      <c r="E48" s="123">
        <v>7301</v>
      </c>
      <c r="F48" s="124"/>
      <c r="G48" s="56">
        <f t="shared" si="0"/>
        <v>7301</v>
      </c>
    </row>
    <row r="49" spans="2:7" x14ac:dyDescent="0.2">
      <c r="B49" s="3" t="str">
        <f>"5309"</f>
        <v>5309</v>
      </c>
      <c r="C49" s="122" t="s">
        <v>13</v>
      </c>
      <c r="D49" s="119"/>
      <c r="E49" s="123">
        <v>2636</v>
      </c>
      <c r="F49" s="124">
        <v>10000</v>
      </c>
      <c r="G49" s="56">
        <f>SUM(E49-F49)</f>
        <v>-7364</v>
      </c>
    </row>
    <row r="50" spans="2:7" x14ac:dyDescent="0.2">
      <c r="B50" s="3" t="str">
        <f>"5311"</f>
        <v>5311</v>
      </c>
      <c r="C50" s="122" t="s">
        <v>14</v>
      </c>
      <c r="D50" s="119"/>
      <c r="E50" s="123">
        <v>0</v>
      </c>
      <c r="F50" s="124">
        <v>0</v>
      </c>
      <c r="G50" s="56">
        <f t="shared" si="0"/>
        <v>0</v>
      </c>
    </row>
    <row r="51" spans="2:7" x14ac:dyDescent="0.2">
      <c r="B51" s="3" t="str">
        <f>"5312"</f>
        <v>5312</v>
      </c>
      <c r="C51" s="122" t="s">
        <v>15</v>
      </c>
      <c r="D51" s="119"/>
      <c r="E51" s="123">
        <v>17177</v>
      </c>
      <c r="F51" s="124">
        <v>15000</v>
      </c>
      <c r="G51" s="56">
        <f t="shared" si="0"/>
        <v>2177</v>
      </c>
    </row>
    <row r="52" spans="2:7" x14ac:dyDescent="0.2">
      <c r="B52" s="3" t="str">
        <f>"5314"</f>
        <v>5314</v>
      </c>
      <c r="C52" s="118" t="s">
        <v>16</v>
      </c>
      <c r="D52" s="119"/>
      <c r="E52" s="123">
        <v>1785</v>
      </c>
      <c r="F52" s="124">
        <v>16000</v>
      </c>
      <c r="G52" s="56">
        <f t="shared" si="0"/>
        <v>-14215</v>
      </c>
    </row>
    <row r="53" spans="2:7" x14ac:dyDescent="0.2">
      <c r="B53" s="7" t="s">
        <v>66</v>
      </c>
      <c r="C53" s="118" t="s">
        <v>114</v>
      </c>
      <c r="D53" s="119"/>
      <c r="E53" s="123"/>
      <c r="F53" s="124">
        <v>30000</v>
      </c>
      <c r="G53" s="56">
        <f t="shared" si="0"/>
        <v>-30000</v>
      </c>
    </row>
    <row r="54" spans="2:7" x14ac:dyDescent="0.2">
      <c r="B54" s="7" t="s">
        <v>96</v>
      </c>
      <c r="C54" s="118" t="s">
        <v>17</v>
      </c>
      <c r="D54" s="119"/>
      <c r="E54" s="123">
        <v>16080</v>
      </c>
      <c r="F54" s="124">
        <v>10000</v>
      </c>
      <c r="G54" s="56">
        <f t="shared" si="0"/>
        <v>6080</v>
      </c>
    </row>
    <row r="55" spans="2:7" x14ac:dyDescent="0.2">
      <c r="B55" s="7" t="s">
        <v>97</v>
      </c>
      <c r="C55" s="118" t="s">
        <v>98</v>
      </c>
      <c r="D55" s="119"/>
      <c r="E55" s="123"/>
      <c r="F55" s="124">
        <v>500</v>
      </c>
      <c r="G55" s="56">
        <f>SUM(F55-E55)</f>
        <v>500</v>
      </c>
    </row>
    <row r="56" spans="2:7" x14ac:dyDescent="0.2">
      <c r="B56" s="3" t="str">
        <f>"5318"</f>
        <v>5318</v>
      </c>
      <c r="C56" s="122" t="s">
        <v>18</v>
      </c>
      <c r="D56" s="119"/>
      <c r="E56" s="123">
        <v>1610</v>
      </c>
      <c r="F56" s="124">
        <v>1500</v>
      </c>
      <c r="G56" s="56">
        <f t="shared" ref="G56:G95" si="1">SUM(F56-E56)</f>
        <v>-110</v>
      </c>
    </row>
    <row r="57" spans="2:7" x14ac:dyDescent="0.2">
      <c r="B57" s="3" t="str">
        <f>"5319"</f>
        <v>5319</v>
      </c>
      <c r="C57" s="122" t="s">
        <v>19</v>
      </c>
      <c r="D57" s="119"/>
      <c r="E57" s="123">
        <v>700</v>
      </c>
      <c r="F57" s="124">
        <v>700</v>
      </c>
      <c r="G57" s="56">
        <f t="shared" si="1"/>
        <v>0</v>
      </c>
    </row>
    <row r="58" spans="2:7" x14ac:dyDescent="0.2">
      <c r="B58" s="3" t="str">
        <f>"5320"</f>
        <v>5320</v>
      </c>
      <c r="C58" s="122" t="s">
        <v>20</v>
      </c>
      <c r="D58" s="119"/>
      <c r="E58" s="123">
        <v>1700</v>
      </c>
      <c r="F58" s="124">
        <v>1100</v>
      </c>
      <c r="G58" s="56">
        <f t="shared" si="1"/>
        <v>-600</v>
      </c>
    </row>
    <row r="59" spans="2:7" x14ac:dyDescent="0.2">
      <c r="B59" s="7" t="s">
        <v>72</v>
      </c>
      <c r="C59" s="118" t="s">
        <v>70</v>
      </c>
      <c r="D59" s="119"/>
      <c r="E59" s="123">
        <v>0</v>
      </c>
      <c r="F59" s="124"/>
      <c r="G59" s="56">
        <f t="shared" si="1"/>
        <v>0</v>
      </c>
    </row>
    <row r="60" spans="2:7" x14ac:dyDescent="0.2">
      <c r="B60" s="7" t="s">
        <v>99</v>
      </c>
      <c r="C60" s="118" t="s">
        <v>21</v>
      </c>
      <c r="D60" s="119"/>
      <c r="E60" s="123">
        <v>460</v>
      </c>
      <c r="F60" s="124">
        <v>2000</v>
      </c>
      <c r="G60" s="56">
        <f t="shared" si="1"/>
        <v>1540</v>
      </c>
    </row>
    <row r="61" spans="2:7" x14ac:dyDescent="0.2">
      <c r="B61" s="7" t="s">
        <v>100</v>
      </c>
      <c r="C61" s="118" t="s">
        <v>101</v>
      </c>
      <c r="D61" s="119"/>
      <c r="E61" s="123"/>
      <c r="F61" s="124">
        <v>1000</v>
      </c>
      <c r="G61" s="56">
        <f t="shared" si="1"/>
        <v>1000</v>
      </c>
    </row>
    <row r="62" spans="2:7" hidden="1" x14ac:dyDescent="0.2">
      <c r="B62" s="3"/>
      <c r="C62" s="122"/>
      <c r="D62" s="119"/>
      <c r="E62" s="123">
        <v>0</v>
      </c>
      <c r="F62" s="124"/>
      <c r="G62" s="56">
        <f t="shared" si="1"/>
        <v>0</v>
      </c>
    </row>
    <row r="63" spans="2:7" hidden="1" x14ac:dyDescent="0.2">
      <c r="B63" s="3"/>
      <c r="C63" s="122"/>
      <c r="D63" s="119"/>
      <c r="E63" s="123">
        <v>0</v>
      </c>
      <c r="F63" s="124"/>
      <c r="G63" s="56">
        <f t="shared" si="1"/>
        <v>0</v>
      </c>
    </row>
    <row r="64" spans="2:7" x14ac:dyDescent="0.2">
      <c r="B64" s="7" t="s">
        <v>56</v>
      </c>
      <c r="C64" s="118" t="s">
        <v>121</v>
      </c>
      <c r="D64" s="119"/>
      <c r="E64" s="123">
        <v>14263</v>
      </c>
      <c r="F64" s="124"/>
      <c r="G64" s="56">
        <f t="shared" si="1"/>
        <v>-14263</v>
      </c>
    </row>
    <row r="65" spans="2:10" x14ac:dyDescent="0.2">
      <c r="B65" s="7" t="s">
        <v>62</v>
      </c>
      <c r="C65" s="118" t="s">
        <v>63</v>
      </c>
      <c r="D65" s="119"/>
      <c r="E65" s="123">
        <v>0</v>
      </c>
      <c r="F65" s="124"/>
      <c r="G65" s="56">
        <f t="shared" si="1"/>
        <v>0</v>
      </c>
    </row>
    <row r="66" spans="2:10" x14ac:dyDescent="0.2">
      <c r="B66" s="3" t="str">
        <f>"5930"</f>
        <v>5930</v>
      </c>
      <c r="C66" s="122" t="s">
        <v>22</v>
      </c>
      <c r="D66" s="119"/>
      <c r="E66" s="123">
        <v>0</v>
      </c>
      <c r="F66" s="124">
        <v>1000</v>
      </c>
      <c r="G66" s="56">
        <f t="shared" si="1"/>
        <v>1000</v>
      </c>
    </row>
    <row r="67" spans="2:10" x14ac:dyDescent="0.2">
      <c r="B67" s="3" t="str">
        <f>"5931"</f>
        <v>5931</v>
      </c>
      <c r="C67" s="118" t="s">
        <v>80</v>
      </c>
      <c r="D67" s="119"/>
      <c r="E67" s="123">
        <v>1000</v>
      </c>
      <c r="F67" s="124">
        <v>1000</v>
      </c>
      <c r="G67" s="56">
        <f t="shared" si="1"/>
        <v>0</v>
      </c>
    </row>
    <row r="68" spans="2:10" x14ac:dyDescent="0.2">
      <c r="B68" s="7" t="s">
        <v>79</v>
      </c>
      <c r="C68" s="118" t="s">
        <v>81</v>
      </c>
      <c r="D68" s="119"/>
      <c r="E68" s="123">
        <v>0</v>
      </c>
      <c r="F68" s="124">
        <v>200</v>
      </c>
      <c r="G68" s="56">
        <f t="shared" si="1"/>
        <v>200</v>
      </c>
    </row>
    <row r="69" spans="2:10" x14ac:dyDescent="0.2">
      <c r="B69" s="7" t="s">
        <v>82</v>
      </c>
      <c r="C69" s="118" t="s">
        <v>83</v>
      </c>
      <c r="D69" s="119"/>
      <c r="E69" s="123">
        <v>200</v>
      </c>
      <c r="F69" s="124"/>
      <c r="G69" s="56">
        <f t="shared" si="1"/>
        <v>-200</v>
      </c>
    </row>
    <row r="70" spans="2:10" x14ac:dyDescent="0.2">
      <c r="B70" s="7" t="s">
        <v>87</v>
      </c>
      <c r="C70" s="118"/>
      <c r="D70" s="119"/>
      <c r="E70" s="123">
        <v>0</v>
      </c>
      <c r="F70" s="124"/>
      <c r="G70" s="56">
        <f t="shared" si="1"/>
        <v>0</v>
      </c>
    </row>
    <row r="71" spans="2:10" x14ac:dyDescent="0.2">
      <c r="B71" s="7" t="s">
        <v>88</v>
      </c>
      <c r="C71" s="118" t="s">
        <v>89</v>
      </c>
      <c r="D71" s="119"/>
      <c r="E71" s="123">
        <v>400</v>
      </c>
      <c r="F71" s="125"/>
      <c r="G71" s="56">
        <f t="shared" si="1"/>
        <v>-400</v>
      </c>
      <c r="J71" t="s">
        <v>113</v>
      </c>
    </row>
    <row r="72" spans="2:10" x14ac:dyDescent="0.2">
      <c r="B72" s="7" t="s">
        <v>102</v>
      </c>
      <c r="C72" s="118" t="s">
        <v>103</v>
      </c>
      <c r="D72" s="119"/>
      <c r="E72" s="123">
        <v>396</v>
      </c>
      <c r="F72" s="124">
        <v>400</v>
      </c>
      <c r="G72" s="56">
        <f t="shared" si="1"/>
        <v>4</v>
      </c>
    </row>
    <row r="73" spans="2:10" x14ac:dyDescent="0.2">
      <c r="B73" s="3" t="str">
        <f>"6073"</f>
        <v>6073</v>
      </c>
      <c r="C73" s="122" t="s">
        <v>23</v>
      </c>
      <c r="D73" s="119"/>
      <c r="E73" s="123">
        <v>485</v>
      </c>
      <c r="F73" s="124">
        <v>1000</v>
      </c>
      <c r="G73" s="56">
        <f t="shared" si="1"/>
        <v>515</v>
      </c>
    </row>
    <row r="74" spans="2:10" x14ac:dyDescent="0.2">
      <c r="B74" s="3" t="str">
        <f>"6074"</f>
        <v>6074</v>
      </c>
      <c r="C74" s="118" t="s">
        <v>48</v>
      </c>
      <c r="D74" s="119"/>
      <c r="E74" s="123">
        <v>3025</v>
      </c>
      <c r="F74" s="124">
        <v>18000</v>
      </c>
      <c r="G74" s="56">
        <f t="shared" si="1"/>
        <v>14975</v>
      </c>
    </row>
    <row r="75" spans="2:10" x14ac:dyDescent="0.2">
      <c r="B75" s="3" t="str">
        <f>"6110"</f>
        <v>6110</v>
      </c>
      <c r="C75" s="122" t="s">
        <v>24</v>
      </c>
      <c r="D75" s="119"/>
      <c r="E75" s="123">
        <v>1479</v>
      </c>
      <c r="F75" s="124">
        <v>3000</v>
      </c>
      <c r="G75" s="56">
        <f t="shared" si="1"/>
        <v>1521</v>
      </c>
    </row>
    <row r="76" spans="2:10" x14ac:dyDescent="0.2">
      <c r="B76" s="3" t="str">
        <f>"6151"</f>
        <v>6151</v>
      </c>
      <c r="C76" s="122" t="s">
        <v>25</v>
      </c>
      <c r="D76" s="119"/>
      <c r="E76" s="123">
        <v>19588</v>
      </c>
      <c r="F76" s="124">
        <v>18000</v>
      </c>
      <c r="G76" s="56">
        <f t="shared" si="1"/>
        <v>-1588</v>
      </c>
    </row>
    <row r="77" spans="2:10" x14ac:dyDescent="0.2">
      <c r="B77" s="3" t="str">
        <f>"6210"</f>
        <v>6210</v>
      </c>
      <c r="C77" s="122" t="s">
        <v>26</v>
      </c>
      <c r="D77" s="126"/>
      <c r="E77" s="123">
        <v>1740</v>
      </c>
      <c r="F77" s="124">
        <v>1800</v>
      </c>
      <c r="G77" s="56">
        <f t="shared" si="1"/>
        <v>60</v>
      </c>
    </row>
    <row r="78" spans="2:10" x14ac:dyDescent="0.2">
      <c r="B78" s="3" t="str">
        <f>"6211"</f>
        <v>6211</v>
      </c>
      <c r="C78" s="122" t="s">
        <v>27</v>
      </c>
      <c r="D78" s="126"/>
      <c r="E78" s="123">
        <v>3335</v>
      </c>
      <c r="F78" s="124">
        <v>3100</v>
      </c>
      <c r="G78" s="56">
        <f t="shared" si="1"/>
        <v>-235</v>
      </c>
    </row>
    <row r="79" spans="2:10" x14ac:dyDescent="0.2">
      <c r="B79" s="7" t="s">
        <v>105</v>
      </c>
      <c r="C79" s="118" t="s">
        <v>104</v>
      </c>
      <c r="D79" s="126"/>
      <c r="E79" s="123"/>
      <c r="F79" s="124">
        <v>200</v>
      </c>
      <c r="G79" s="56">
        <f t="shared" si="1"/>
        <v>200</v>
      </c>
    </row>
    <row r="80" spans="2:10" x14ac:dyDescent="0.2">
      <c r="B80" s="3" t="str">
        <f>"6250"</f>
        <v>6250</v>
      </c>
      <c r="C80" s="122" t="s">
        <v>28</v>
      </c>
      <c r="D80" s="119"/>
      <c r="E80" s="123">
        <v>7042</v>
      </c>
      <c r="F80" s="124">
        <v>8000</v>
      </c>
      <c r="G80" s="56">
        <f t="shared" si="1"/>
        <v>958</v>
      </c>
    </row>
    <row r="81" spans="2:8" x14ac:dyDescent="0.2">
      <c r="B81" s="7" t="s">
        <v>118</v>
      </c>
      <c r="C81" s="118" t="s">
        <v>119</v>
      </c>
      <c r="D81" s="119"/>
      <c r="E81" s="123"/>
      <c r="F81" s="124">
        <v>6000</v>
      </c>
      <c r="G81" s="56">
        <f t="shared" si="1"/>
        <v>6000</v>
      </c>
    </row>
    <row r="82" spans="2:8" x14ac:dyDescent="0.2">
      <c r="B82" s="3" t="str">
        <f>"6292"</f>
        <v>6292</v>
      </c>
      <c r="C82" s="118" t="s">
        <v>76</v>
      </c>
      <c r="D82" s="119"/>
      <c r="E82" s="123">
        <v>19278</v>
      </c>
      <c r="F82" s="124">
        <v>18000</v>
      </c>
      <c r="G82" s="56">
        <f t="shared" si="1"/>
        <v>-1278</v>
      </c>
    </row>
    <row r="83" spans="2:8" hidden="1" x14ac:dyDescent="0.2">
      <c r="B83" s="3"/>
      <c r="C83" s="118"/>
      <c r="D83" s="119"/>
      <c r="E83" s="123">
        <v>0</v>
      </c>
      <c r="F83" s="124"/>
      <c r="G83" s="56">
        <f t="shared" si="1"/>
        <v>0</v>
      </c>
    </row>
    <row r="84" spans="2:8" hidden="1" x14ac:dyDescent="0.2">
      <c r="B84" s="3"/>
      <c r="C84" s="118"/>
      <c r="D84" s="119"/>
      <c r="E84" s="123">
        <v>0</v>
      </c>
      <c r="F84" s="124"/>
      <c r="G84" s="56">
        <f t="shared" si="1"/>
        <v>0</v>
      </c>
    </row>
    <row r="85" spans="2:8" hidden="1" x14ac:dyDescent="0.2">
      <c r="B85" s="3"/>
      <c r="C85" s="118"/>
      <c r="D85" s="119"/>
      <c r="E85" s="123">
        <v>0</v>
      </c>
      <c r="F85" s="124">
        <v>2500</v>
      </c>
      <c r="G85" s="56">
        <f t="shared" si="1"/>
        <v>2500</v>
      </c>
    </row>
    <row r="86" spans="2:8" x14ac:dyDescent="0.2">
      <c r="B86" s="7" t="s">
        <v>125</v>
      </c>
      <c r="C86" s="118" t="s">
        <v>124</v>
      </c>
      <c r="D86" s="119"/>
      <c r="E86" s="123">
        <v>1800</v>
      </c>
      <c r="F86" s="124">
        <v>2000</v>
      </c>
      <c r="G86" s="56">
        <f t="shared" si="1"/>
        <v>200</v>
      </c>
    </row>
    <row r="87" spans="2:8" x14ac:dyDescent="0.2">
      <c r="B87" s="7" t="s">
        <v>126</v>
      </c>
      <c r="C87" s="118" t="s">
        <v>127</v>
      </c>
      <c r="D87" s="119"/>
      <c r="E87" s="123">
        <v>6475</v>
      </c>
      <c r="F87" s="124"/>
      <c r="G87" s="56">
        <f t="shared" si="1"/>
        <v>-6475</v>
      </c>
    </row>
    <row r="88" spans="2:8" x14ac:dyDescent="0.2">
      <c r="B88" s="3" t="str">
        <f>"6570"</f>
        <v>6570</v>
      </c>
      <c r="C88" s="118" t="s">
        <v>29</v>
      </c>
      <c r="D88" s="119"/>
      <c r="E88" s="123">
        <v>410</v>
      </c>
      <c r="F88" s="124">
        <v>1000</v>
      </c>
      <c r="G88" s="56">
        <f t="shared" si="1"/>
        <v>590</v>
      </c>
    </row>
    <row r="89" spans="2:8" x14ac:dyDescent="0.2">
      <c r="B89" s="7" t="s">
        <v>90</v>
      </c>
      <c r="C89" s="118" t="s">
        <v>91</v>
      </c>
      <c r="D89" s="119"/>
      <c r="E89" s="123">
        <v>0</v>
      </c>
      <c r="F89" s="127"/>
      <c r="G89" s="56">
        <f t="shared" si="1"/>
        <v>0</v>
      </c>
    </row>
    <row r="90" spans="2:8" x14ac:dyDescent="0.2">
      <c r="B90" s="7" t="s">
        <v>33</v>
      </c>
      <c r="C90" s="118" t="s">
        <v>67</v>
      </c>
      <c r="D90" s="128"/>
      <c r="E90" s="123">
        <v>-1249</v>
      </c>
      <c r="F90" s="129"/>
      <c r="G90" s="56">
        <f t="shared" si="1"/>
        <v>1249</v>
      </c>
    </row>
    <row r="91" spans="2:8" x14ac:dyDescent="0.2">
      <c r="B91" s="107" t="str">
        <f>"8400"</f>
        <v>8400</v>
      </c>
      <c r="C91" s="19" t="s">
        <v>30</v>
      </c>
      <c r="D91" s="20"/>
      <c r="E91" s="85">
        <v>5613</v>
      </c>
      <c r="F91" s="56">
        <v>8000</v>
      </c>
      <c r="G91" s="56">
        <f t="shared" si="1"/>
        <v>2387</v>
      </c>
    </row>
    <row r="92" spans="2:8" x14ac:dyDescent="0.2">
      <c r="B92" s="107"/>
      <c r="C92" s="107"/>
      <c r="D92" s="109"/>
      <c r="E92" s="85"/>
      <c r="F92" s="71"/>
      <c r="G92" s="56">
        <f t="shared" si="1"/>
        <v>0</v>
      </c>
    </row>
    <row r="93" spans="2:8" x14ac:dyDescent="0.2">
      <c r="B93" s="111" t="s">
        <v>78</v>
      </c>
      <c r="C93" s="111" t="s">
        <v>120</v>
      </c>
      <c r="D93" s="109">
        <v>35000</v>
      </c>
      <c r="E93" s="85"/>
      <c r="F93" s="71"/>
      <c r="G93" s="56">
        <f t="shared" si="1"/>
        <v>0</v>
      </c>
    </row>
    <row r="94" spans="2:8" x14ac:dyDescent="0.2">
      <c r="B94" s="108"/>
      <c r="C94" s="108" t="s">
        <v>132</v>
      </c>
      <c r="D94" s="110"/>
      <c r="E94" s="85">
        <v>-4363</v>
      </c>
      <c r="F94" s="71"/>
      <c r="G94" s="56">
        <f t="shared" si="1"/>
        <v>4363</v>
      </c>
    </row>
    <row r="95" spans="2:8" ht="13.5" thickBot="1" x14ac:dyDescent="0.25">
      <c r="B95" s="38"/>
      <c r="C95" s="39" t="s">
        <v>50</v>
      </c>
      <c r="D95" s="40"/>
      <c r="E95" s="87">
        <v>0</v>
      </c>
      <c r="F95" s="57">
        <v>5000</v>
      </c>
      <c r="G95" s="56">
        <f t="shared" si="1"/>
        <v>5000</v>
      </c>
    </row>
    <row r="96" spans="2:8" ht="13.5" thickTop="1" x14ac:dyDescent="0.2">
      <c r="B96" s="12"/>
      <c r="C96" s="21" t="s">
        <v>34</v>
      </c>
      <c r="D96" s="22"/>
      <c r="E96" s="86">
        <f>SUM(E37:E95)</f>
        <v>210950.5</v>
      </c>
      <c r="F96" s="58">
        <f>SUM(F37:F95)</f>
        <v>247100</v>
      </c>
      <c r="G96" s="58">
        <f>SUM(G37:G95)</f>
        <v>3076.5</v>
      </c>
      <c r="H96" s="1"/>
    </row>
    <row r="97" spans="1:8" x14ac:dyDescent="0.2">
      <c r="B97" s="12"/>
      <c r="C97" s="21"/>
      <c r="D97" s="22"/>
      <c r="E97" s="86"/>
      <c r="F97" s="71"/>
      <c r="G97" s="71"/>
      <c r="H97" s="1"/>
    </row>
    <row r="98" spans="1:8" x14ac:dyDescent="0.2">
      <c r="B98" s="12"/>
      <c r="C98" s="100" t="s">
        <v>139</v>
      </c>
      <c r="D98" s="10"/>
      <c r="E98" s="101">
        <f>SUM(E32-E96)</f>
        <v>56940.5</v>
      </c>
      <c r="F98" s="102">
        <f>SUM(F32-F96)</f>
        <v>18600</v>
      </c>
      <c r="G98" s="71"/>
      <c r="H98" s="1"/>
    </row>
    <row r="99" spans="1:8" x14ac:dyDescent="0.2">
      <c r="B99" s="12"/>
      <c r="C99" s="21"/>
      <c r="D99" s="22"/>
      <c r="E99" s="70"/>
      <c r="F99" s="71"/>
      <c r="G99" s="71"/>
      <c r="H99" s="1"/>
    </row>
    <row r="100" spans="1:8" x14ac:dyDescent="0.2">
      <c r="B100" s="83"/>
      <c r="C100" s="103" t="s">
        <v>112</v>
      </c>
      <c r="D100" s="104"/>
      <c r="E100" s="105"/>
      <c r="F100" s="106">
        <v>63786</v>
      </c>
      <c r="G100" s="74"/>
      <c r="H100" s="1"/>
    </row>
    <row r="101" spans="1:8" x14ac:dyDescent="0.2">
      <c r="B101" s="83"/>
      <c r="C101" s="99"/>
      <c r="D101" s="72"/>
      <c r="E101" s="73"/>
      <c r="F101" s="56"/>
      <c r="G101" s="74"/>
      <c r="H101" s="1"/>
    </row>
    <row r="102" spans="1:8" x14ac:dyDescent="0.2">
      <c r="B102" s="5" t="s">
        <v>31</v>
      </c>
      <c r="C102" s="13" t="s">
        <v>35</v>
      </c>
      <c r="D102" s="6"/>
      <c r="E102" s="65"/>
      <c r="F102" s="56">
        <f>SUM(F98:F101)</f>
        <v>82386</v>
      </c>
      <c r="G102" s="56"/>
    </row>
    <row r="103" spans="1:8" ht="13.5" thickBot="1" x14ac:dyDescent="0.25"/>
    <row r="104" spans="1:8" ht="13.5" customHeight="1" thickBot="1" x14ac:dyDescent="0.25">
      <c r="A104" s="1"/>
      <c r="B104" s="60" t="s">
        <v>128</v>
      </c>
      <c r="C104" s="60" t="s">
        <v>129</v>
      </c>
      <c r="D104" s="63"/>
      <c r="E104" s="61"/>
      <c r="F104" s="62"/>
    </row>
    <row r="105" spans="1:8" ht="13.5" thickBot="1" x14ac:dyDescent="0.25"/>
    <row r="106" spans="1:8" ht="15.75" x14ac:dyDescent="0.25">
      <c r="B106" s="25" t="s">
        <v>47</v>
      </c>
      <c r="C106" s="26"/>
      <c r="D106" s="26"/>
      <c r="E106" s="27"/>
    </row>
    <row r="107" spans="1:8" ht="15.75" x14ac:dyDescent="0.25">
      <c r="B107" s="28"/>
      <c r="C107" s="29" t="s">
        <v>37</v>
      </c>
      <c r="D107" s="30"/>
      <c r="E107" s="31"/>
    </row>
    <row r="108" spans="1:8" ht="15.75" x14ac:dyDescent="0.25">
      <c r="B108" s="28"/>
      <c r="C108" s="29" t="s">
        <v>38</v>
      </c>
      <c r="D108" s="29" t="s">
        <v>39</v>
      </c>
      <c r="E108" s="31"/>
    </row>
    <row r="109" spans="1:8" ht="15.75" x14ac:dyDescent="0.25">
      <c r="B109" s="28"/>
      <c r="C109" s="29" t="s">
        <v>40</v>
      </c>
      <c r="D109" s="29" t="s">
        <v>39</v>
      </c>
      <c r="E109" s="31"/>
    </row>
    <row r="110" spans="1:8" ht="15.75" x14ac:dyDescent="0.25">
      <c r="B110" s="28"/>
      <c r="C110" s="29" t="s">
        <v>41</v>
      </c>
      <c r="D110" s="29" t="s">
        <v>42</v>
      </c>
      <c r="E110" s="31"/>
    </row>
    <row r="111" spans="1:8" ht="15.75" x14ac:dyDescent="0.25">
      <c r="B111" s="28"/>
      <c r="C111" s="29" t="s">
        <v>43</v>
      </c>
      <c r="D111" s="29" t="s">
        <v>44</v>
      </c>
      <c r="E111" s="31"/>
    </row>
    <row r="112" spans="1:8" ht="15.75" x14ac:dyDescent="0.25">
      <c r="B112" s="28"/>
      <c r="C112" s="29" t="s">
        <v>45</v>
      </c>
      <c r="D112" s="46">
        <v>13500</v>
      </c>
      <c r="E112" s="31"/>
    </row>
    <row r="113" spans="2:5" ht="16.5" thickBot="1" x14ac:dyDescent="0.3">
      <c r="B113" s="32"/>
      <c r="C113" s="33" t="s">
        <v>46</v>
      </c>
      <c r="D113" s="34">
        <v>4455</v>
      </c>
      <c r="E113" s="3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10" orientation="portrait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K113"/>
  <sheetViews>
    <sheetView zoomScaleNormal="100" zoomScaleSheetLayoutView="100" workbookViewId="0">
      <pane ySplit="3" topLeftCell="A4" activePane="bottomLeft" state="frozen"/>
      <selection pane="bottomLeft" activeCell="C30" sqref="C30"/>
    </sheetView>
  </sheetViews>
  <sheetFormatPr defaultRowHeight="12.75" x14ac:dyDescent="0.2"/>
  <cols>
    <col min="1" max="1" width="2.140625" customWidth="1"/>
    <col min="2" max="2" width="10.42578125" customWidth="1"/>
    <col min="3" max="3" width="37.28515625" customWidth="1"/>
    <col min="4" max="4" width="9" style="45" customWidth="1"/>
    <col min="5" max="5" width="11.140625" customWidth="1"/>
    <col min="6" max="6" width="10.85546875" customWidth="1"/>
    <col min="7" max="7" width="10.42578125" customWidth="1"/>
    <col min="8" max="8" width="11" bestFit="1" customWidth="1"/>
  </cols>
  <sheetData>
    <row r="2" spans="2:8" ht="23.25" x14ac:dyDescent="0.35">
      <c r="B2" s="41" t="s">
        <v>0</v>
      </c>
      <c r="C2" s="42"/>
      <c r="D2" s="43" t="s">
        <v>32</v>
      </c>
      <c r="E2" s="97" t="s">
        <v>31</v>
      </c>
      <c r="F2" s="48" t="s">
        <v>73</v>
      </c>
      <c r="G2" s="75" t="s">
        <v>77</v>
      </c>
    </row>
    <row r="3" spans="2:8" x14ac:dyDescent="0.2">
      <c r="B3" s="23" t="s">
        <v>2</v>
      </c>
      <c r="C3" s="44"/>
      <c r="D3" s="24"/>
      <c r="E3" s="98" t="s">
        <v>130</v>
      </c>
      <c r="F3" s="49">
        <v>2012</v>
      </c>
      <c r="G3" s="49">
        <v>2011</v>
      </c>
    </row>
    <row r="4" spans="2:8" ht="40.5" customHeight="1" x14ac:dyDescent="0.25">
      <c r="B4" s="68" t="s">
        <v>106</v>
      </c>
      <c r="C4" s="69" t="s">
        <v>133</v>
      </c>
      <c r="D4" s="11"/>
      <c r="E4" s="67"/>
      <c r="F4" s="51"/>
      <c r="G4" s="51"/>
    </row>
    <row r="5" spans="2:8" x14ac:dyDescent="0.2">
      <c r="B5" s="3"/>
      <c r="C5" s="2"/>
      <c r="D5" s="11"/>
      <c r="E5" s="95">
        <v>0</v>
      </c>
      <c r="F5" s="51"/>
      <c r="G5" s="52"/>
    </row>
    <row r="6" spans="2:8" x14ac:dyDescent="0.2">
      <c r="B6" s="3" t="s">
        <v>2</v>
      </c>
      <c r="C6" s="3" t="s">
        <v>3</v>
      </c>
      <c r="D6" s="4"/>
      <c r="E6" s="95">
        <v>0</v>
      </c>
      <c r="F6" s="51"/>
      <c r="G6" s="52"/>
    </row>
    <row r="7" spans="2:8" x14ac:dyDescent="0.2">
      <c r="B7" s="3"/>
      <c r="C7" s="3"/>
      <c r="D7" s="4"/>
      <c r="E7" s="95">
        <v>0</v>
      </c>
      <c r="F7" s="76"/>
      <c r="G7" s="52"/>
    </row>
    <row r="8" spans="2:8" x14ac:dyDescent="0.2">
      <c r="B8" s="7" t="s">
        <v>78</v>
      </c>
      <c r="C8" s="7" t="s">
        <v>84</v>
      </c>
      <c r="D8" s="4">
        <v>57500</v>
      </c>
      <c r="E8" s="95"/>
      <c r="F8" s="51"/>
      <c r="G8" s="52"/>
    </row>
    <row r="9" spans="2:8" x14ac:dyDescent="0.2">
      <c r="B9" s="2"/>
      <c r="C9" s="2"/>
      <c r="D9" s="4"/>
      <c r="E9" s="95">
        <v>0</v>
      </c>
      <c r="F9" s="51"/>
      <c r="G9" s="52"/>
    </row>
    <row r="10" spans="2:8" x14ac:dyDescent="0.2">
      <c r="B10" s="3" t="str">
        <f>"3011"</f>
        <v>3011</v>
      </c>
      <c r="C10" s="3" t="s">
        <v>4</v>
      </c>
      <c r="D10" s="4"/>
      <c r="E10" s="95">
        <v>900</v>
      </c>
      <c r="F10" s="52">
        <v>1000</v>
      </c>
      <c r="G10" s="52"/>
      <c r="H10" s="18"/>
    </row>
    <row r="11" spans="2:8" x14ac:dyDescent="0.2">
      <c r="B11" s="7" t="s">
        <v>64</v>
      </c>
      <c r="C11" s="7" t="s">
        <v>65</v>
      </c>
      <c r="D11" s="4"/>
      <c r="E11" s="95">
        <v>0</v>
      </c>
      <c r="F11" s="52">
        <v>1000</v>
      </c>
      <c r="G11" s="52"/>
      <c r="H11" s="18"/>
    </row>
    <row r="12" spans="2:8" x14ac:dyDescent="0.2">
      <c r="B12" s="7" t="s">
        <v>68</v>
      </c>
      <c r="C12" s="118" t="s">
        <v>131</v>
      </c>
      <c r="D12" s="119"/>
      <c r="E12" s="120"/>
      <c r="F12" s="121">
        <v>1500</v>
      </c>
      <c r="G12" s="52"/>
      <c r="H12" s="18"/>
    </row>
    <row r="13" spans="2:8" x14ac:dyDescent="0.2">
      <c r="B13" s="7" t="s">
        <v>136</v>
      </c>
      <c r="C13" s="118" t="s">
        <v>137</v>
      </c>
      <c r="D13" s="119"/>
      <c r="E13" s="120">
        <v>12000</v>
      </c>
      <c r="F13" s="121"/>
      <c r="G13" s="52"/>
      <c r="H13" s="18"/>
    </row>
    <row r="14" spans="2:8" x14ac:dyDescent="0.2">
      <c r="B14" s="7" t="s">
        <v>69</v>
      </c>
      <c r="C14" s="7" t="s">
        <v>70</v>
      </c>
      <c r="D14" s="4"/>
      <c r="E14" s="95" t="s">
        <v>138</v>
      </c>
      <c r="F14" s="52">
        <v>0</v>
      </c>
      <c r="G14" s="52"/>
      <c r="H14" s="18"/>
    </row>
    <row r="15" spans="2:8" x14ac:dyDescent="0.2">
      <c r="B15" s="3" t="str">
        <f>"3111"</f>
        <v>3111</v>
      </c>
      <c r="C15" s="3" t="s">
        <v>5</v>
      </c>
      <c r="D15" s="4"/>
      <c r="E15" s="95">
        <v>32600</v>
      </c>
      <c r="F15" s="52">
        <v>33000</v>
      </c>
      <c r="G15" s="52"/>
      <c r="H15" s="50"/>
    </row>
    <row r="16" spans="2:8" x14ac:dyDescent="0.2">
      <c r="B16" s="3" t="str">
        <f>"3113"</f>
        <v>3113</v>
      </c>
      <c r="C16" s="7" t="s">
        <v>75</v>
      </c>
      <c r="D16" s="4"/>
      <c r="E16" s="95">
        <v>21192</v>
      </c>
      <c r="F16" s="52">
        <v>20000</v>
      </c>
      <c r="G16" s="52"/>
    </row>
    <row r="17" spans="2:11" x14ac:dyDescent="0.2">
      <c r="B17" s="3" t="str">
        <f>"3119"</f>
        <v>3119</v>
      </c>
      <c r="C17" s="7" t="s">
        <v>51</v>
      </c>
      <c r="D17" s="4"/>
      <c r="E17" s="95">
        <v>4970</v>
      </c>
      <c r="F17" s="52">
        <v>5000</v>
      </c>
      <c r="G17" s="52"/>
    </row>
    <row r="18" spans="2:11" x14ac:dyDescent="0.2">
      <c r="B18" s="3" t="str">
        <f>"3120"</f>
        <v>3120</v>
      </c>
      <c r="C18" s="7" t="s">
        <v>107</v>
      </c>
      <c r="D18" s="4"/>
      <c r="E18" s="95">
        <v>23809</v>
      </c>
      <c r="F18" s="52">
        <v>23000</v>
      </c>
      <c r="G18" s="52"/>
      <c r="I18" s="47"/>
    </row>
    <row r="19" spans="2:11" x14ac:dyDescent="0.2">
      <c r="B19" s="7" t="s">
        <v>94</v>
      </c>
      <c r="C19" s="7" t="s">
        <v>95</v>
      </c>
      <c r="D19" s="4"/>
      <c r="E19" s="95"/>
      <c r="F19" s="52">
        <v>0</v>
      </c>
      <c r="G19" s="52"/>
      <c r="I19" s="47"/>
    </row>
    <row r="20" spans="2:11" x14ac:dyDescent="0.2">
      <c r="B20" s="7" t="s">
        <v>93</v>
      </c>
      <c r="C20" s="118" t="s">
        <v>140</v>
      </c>
      <c r="D20" s="119">
        <v>300</v>
      </c>
      <c r="E20" s="120">
        <v>8450</v>
      </c>
      <c r="F20" s="121">
        <v>9000</v>
      </c>
      <c r="G20" s="52"/>
    </row>
    <row r="21" spans="2:11" ht="15.75" customHeight="1" x14ac:dyDescent="0.2">
      <c r="B21" s="3" t="str">
        <f>"3610"</f>
        <v>3610</v>
      </c>
      <c r="C21" s="118" t="s">
        <v>144</v>
      </c>
      <c r="D21" s="119">
        <v>500</v>
      </c>
      <c r="E21" s="120">
        <v>98170</v>
      </c>
      <c r="F21" s="121">
        <v>100000</v>
      </c>
      <c r="G21" s="52"/>
      <c r="H21" s="79"/>
    </row>
    <row r="22" spans="2:11" ht="15.75" hidden="1" customHeight="1" x14ac:dyDescent="0.2">
      <c r="B22" s="3"/>
      <c r="C22" s="118"/>
      <c r="D22" s="119"/>
      <c r="E22" s="120">
        <v>0</v>
      </c>
      <c r="F22" s="121"/>
      <c r="G22" s="52"/>
    </row>
    <row r="23" spans="2:11" ht="12.75" customHeight="1" x14ac:dyDescent="0.2">
      <c r="B23" s="7" t="s">
        <v>53</v>
      </c>
      <c r="C23" s="118" t="s">
        <v>143</v>
      </c>
      <c r="D23" s="119">
        <v>250</v>
      </c>
      <c r="E23" s="120">
        <v>2250</v>
      </c>
      <c r="F23" s="121">
        <v>2000</v>
      </c>
      <c r="G23" s="52"/>
    </row>
    <row r="24" spans="2:11" ht="12.75" customHeight="1" x14ac:dyDescent="0.2">
      <c r="B24" s="7" t="s">
        <v>61</v>
      </c>
      <c r="C24" s="7" t="s">
        <v>74</v>
      </c>
      <c r="D24" s="4"/>
      <c r="E24" s="95">
        <v>0</v>
      </c>
      <c r="F24" s="52">
        <v>0</v>
      </c>
      <c r="G24" s="52"/>
    </row>
    <row r="25" spans="2:11" x14ac:dyDescent="0.2">
      <c r="B25" s="3" t="str">
        <f>"3710"</f>
        <v>3710</v>
      </c>
      <c r="C25" s="3" t="s">
        <v>6</v>
      </c>
      <c r="D25" s="4"/>
      <c r="E25" s="95">
        <v>50000</v>
      </c>
      <c r="F25" s="53">
        <v>50000</v>
      </c>
      <c r="G25" s="52"/>
      <c r="H25" s="18"/>
    </row>
    <row r="26" spans="2:11" x14ac:dyDescent="0.2">
      <c r="B26" s="7" t="s">
        <v>122</v>
      </c>
      <c r="C26" s="7" t="s">
        <v>123</v>
      </c>
      <c r="D26" s="4"/>
      <c r="E26" s="95">
        <v>800</v>
      </c>
      <c r="F26" s="52">
        <v>0</v>
      </c>
      <c r="G26" s="52"/>
    </row>
    <row r="27" spans="2:11" x14ac:dyDescent="0.2">
      <c r="B27" s="7" t="s">
        <v>115</v>
      </c>
      <c r="C27" s="7" t="s">
        <v>134</v>
      </c>
      <c r="D27" s="4"/>
      <c r="E27" s="95"/>
      <c r="F27" s="52">
        <v>900</v>
      </c>
      <c r="G27" s="52"/>
    </row>
    <row r="28" spans="2:11" x14ac:dyDescent="0.2">
      <c r="B28" s="3" t="str">
        <f>"3990"</f>
        <v>3990</v>
      </c>
      <c r="C28" s="7" t="s">
        <v>117</v>
      </c>
      <c r="D28" s="4"/>
      <c r="E28" s="95">
        <v>5000</v>
      </c>
      <c r="F28" s="52">
        <v>5000</v>
      </c>
      <c r="G28" s="52"/>
      <c r="K28" s="47"/>
    </row>
    <row r="29" spans="2:11" x14ac:dyDescent="0.2">
      <c r="B29" s="107" t="str">
        <f>"3991"</f>
        <v>3991</v>
      </c>
      <c r="C29" s="107" t="s">
        <v>7</v>
      </c>
      <c r="D29" s="112"/>
      <c r="E29" s="95">
        <v>7750</v>
      </c>
      <c r="F29" s="52">
        <v>8000</v>
      </c>
      <c r="G29" s="52"/>
    </row>
    <row r="30" spans="2:11" x14ac:dyDescent="0.2">
      <c r="B30" s="111" t="s">
        <v>49</v>
      </c>
      <c r="C30" s="111"/>
      <c r="D30" s="112"/>
      <c r="E30" s="95">
        <v>0</v>
      </c>
      <c r="F30" s="81"/>
      <c r="G30" s="52"/>
    </row>
    <row r="31" spans="2:11" ht="13.5" thickBot="1" x14ac:dyDescent="0.25">
      <c r="B31" s="113" t="s">
        <v>85</v>
      </c>
      <c r="C31" s="113" t="s">
        <v>86</v>
      </c>
      <c r="D31" s="114"/>
      <c r="E31" s="96">
        <v>0</v>
      </c>
      <c r="F31" s="54">
        <v>0</v>
      </c>
      <c r="G31" s="54"/>
    </row>
    <row r="32" spans="2:11" ht="13.5" thickTop="1" x14ac:dyDescent="0.2">
      <c r="B32" s="82"/>
      <c r="C32" s="82"/>
      <c r="D32" s="80"/>
      <c r="E32" s="116">
        <f>SUM(E5:E31)</f>
        <v>267891</v>
      </c>
      <c r="F32" s="64">
        <f>SUM(F5:F31)</f>
        <v>259400</v>
      </c>
      <c r="G32" s="64"/>
    </row>
    <row r="33" spans="2:8" x14ac:dyDescent="0.2">
      <c r="B33" s="8"/>
      <c r="C33" s="9" t="s">
        <v>36</v>
      </c>
      <c r="D33" s="10"/>
      <c r="E33" s="66"/>
      <c r="F33" s="115"/>
      <c r="G33" s="115"/>
    </row>
    <row r="34" spans="2:8" x14ac:dyDescent="0.2">
      <c r="B34" s="14"/>
      <c r="C34" s="15"/>
      <c r="D34" s="16"/>
      <c r="E34" s="77"/>
      <c r="F34" s="78"/>
      <c r="G34" s="78"/>
    </row>
    <row r="35" spans="2:8" ht="13.5" thickBot="1" x14ac:dyDescent="0.25">
      <c r="B35" s="14"/>
      <c r="C35" s="15"/>
      <c r="D35" s="16"/>
      <c r="E35" s="59" t="s">
        <v>31</v>
      </c>
      <c r="F35" s="88"/>
    </row>
    <row r="36" spans="2:8" ht="13.5" thickBot="1" x14ac:dyDescent="0.25">
      <c r="B36" s="89" t="s">
        <v>2</v>
      </c>
      <c r="C36" s="90" t="s">
        <v>3</v>
      </c>
      <c r="D36" s="91"/>
      <c r="E36" s="92" t="s">
        <v>52</v>
      </c>
      <c r="F36" s="93"/>
      <c r="G36" s="94"/>
      <c r="H36" s="37"/>
    </row>
    <row r="37" spans="2:8" x14ac:dyDescent="0.2">
      <c r="B37" s="8" t="str">
        <f>"5011"</f>
        <v>5011</v>
      </c>
      <c r="C37" s="8" t="s">
        <v>8</v>
      </c>
      <c r="D37" s="17"/>
      <c r="E37" s="117">
        <v>600</v>
      </c>
      <c r="F37" s="55">
        <v>300</v>
      </c>
      <c r="G37" s="56"/>
    </row>
    <row r="38" spans="2:8" x14ac:dyDescent="0.2">
      <c r="B38" s="7" t="s">
        <v>108</v>
      </c>
      <c r="C38" s="7" t="s">
        <v>109</v>
      </c>
      <c r="D38" s="36"/>
      <c r="E38" s="84"/>
      <c r="F38" s="56"/>
      <c r="G38" s="56"/>
    </row>
    <row r="39" spans="2:8" x14ac:dyDescent="0.2">
      <c r="B39" s="7" t="s">
        <v>110</v>
      </c>
      <c r="C39" s="7" t="s">
        <v>111</v>
      </c>
      <c r="D39" s="36"/>
      <c r="E39" s="84"/>
      <c r="F39" s="56"/>
      <c r="G39" s="56"/>
    </row>
    <row r="40" spans="2:8" x14ac:dyDescent="0.2">
      <c r="B40" s="3" t="str">
        <f>"5014"</f>
        <v>5014</v>
      </c>
      <c r="C40" s="7" t="s">
        <v>71</v>
      </c>
      <c r="D40" s="4"/>
      <c r="E40" s="85">
        <v>311.5</v>
      </c>
      <c r="F40" s="56">
        <v>2000</v>
      </c>
      <c r="G40" s="56"/>
    </row>
    <row r="41" spans="2:8" x14ac:dyDescent="0.2">
      <c r="B41" s="3" t="str">
        <f>"5192"</f>
        <v>5192</v>
      </c>
      <c r="C41" s="122" t="s">
        <v>9</v>
      </c>
      <c r="D41" s="119"/>
      <c r="E41" s="123">
        <v>2343</v>
      </c>
      <c r="F41" s="124">
        <v>2800</v>
      </c>
      <c r="G41" s="56"/>
    </row>
    <row r="42" spans="2:8" x14ac:dyDescent="0.2">
      <c r="B42" s="7" t="s">
        <v>54</v>
      </c>
      <c r="C42" s="118" t="s">
        <v>55</v>
      </c>
      <c r="D42" s="119"/>
      <c r="E42" s="123">
        <v>0</v>
      </c>
      <c r="F42" s="124">
        <v>0</v>
      </c>
      <c r="G42" s="56"/>
    </row>
    <row r="43" spans="2:8" x14ac:dyDescent="0.2">
      <c r="B43" s="3" t="str">
        <f>"5303"</f>
        <v>5303</v>
      </c>
      <c r="C43" s="122" t="s">
        <v>10</v>
      </c>
      <c r="D43" s="119"/>
      <c r="E43" s="123">
        <v>0</v>
      </c>
      <c r="F43" s="124">
        <v>500</v>
      </c>
      <c r="G43" s="56"/>
    </row>
    <row r="44" spans="2:8" x14ac:dyDescent="0.2">
      <c r="B44" s="3" t="str">
        <f>"5304"</f>
        <v>5304</v>
      </c>
      <c r="C44" s="122" t="s">
        <v>11</v>
      </c>
      <c r="D44" s="119"/>
      <c r="E44" s="123">
        <v>7258</v>
      </c>
      <c r="F44" s="124">
        <v>10000</v>
      </c>
      <c r="G44" s="56"/>
    </row>
    <row r="45" spans="2:8" hidden="1" x14ac:dyDescent="0.2">
      <c r="B45" s="3"/>
      <c r="C45" s="122"/>
      <c r="D45" s="119"/>
      <c r="E45" s="123">
        <v>0</v>
      </c>
      <c r="F45" s="124"/>
      <c r="G45" s="56"/>
    </row>
    <row r="46" spans="2:8" x14ac:dyDescent="0.2">
      <c r="B46" s="3" t="str">
        <f>"5305"</f>
        <v>5305</v>
      </c>
      <c r="C46" s="122" t="s">
        <v>12</v>
      </c>
      <c r="D46" s="119"/>
      <c r="E46" s="123">
        <v>41295</v>
      </c>
      <c r="F46" s="124">
        <v>50000</v>
      </c>
      <c r="G46" s="56"/>
    </row>
    <row r="47" spans="2:8" x14ac:dyDescent="0.2">
      <c r="B47" s="7" t="s">
        <v>57</v>
      </c>
      <c r="C47" s="118" t="s">
        <v>58</v>
      </c>
      <c r="D47" s="119"/>
      <c r="E47" s="123">
        <v>28777</v>
      </c>
      <c r="F47" s="124">
        <v>15000</v>
      </c>
      <c r="G47" s="56"/>
    </row>
    <row r="48" spans="2:8" x14ac:dyDescent="0.2">
      <c r="B48" s="7" t="s">
        <v>59</v>
      </c>
      <c r="C48" s="118" t="s">
        <v>60</v>
      </c>
      <c r="D48" s="119"/>
      <c r="E48" s="123">
        <v>7301</v>
      </c>
      <c r="F48" s="124">
        <v>5000</v>
      </c>
      <c r="G48" s="56"/>
    </row>
    <row r="49" spans="2:7" x14ac:dyDescent="0.2">
      <c r="B49" s="3" t="str">
        <f>"5309"</f>
        <v>5309</v>
      </c>
      <c r="C49" s="122" t="s">
        <v>13</v>
      </c>
      <c r="D49" s="119"/>
      <c r="E49" s="123">
        <v>2636</v>
      </c>
      <c r="F49" s="124">
        <v>50000</v>
      </c>
      <c r="G49" s="56"/>
    </row>
    <row r="50" spans="2:7" x14ac:dyDescent="0.2">
      <c r="B50" s="3" t="str">
        <f>"5311"</f>
        <v>5311</v>
      </c>
      <c r="C50" s="122" t="s">
        <v>14</v>
      </c>
      <c r="D50" s="119"/>
      <c r="E50" s="123">
        <v>0</v>
      </c>
      <c r="F50" s="124"/>
      <c r="G50" s="56"/>
    </row>
    <row r="51" spans="2:7" x14ac:dyDescent="0.2">
      <c r="B51" s="3" t="str">
        <f>"5312"</f>
        <v>5312</v>
      </c>
      <c r="C51" s="122" t="s">
        <v>15</v>
      </c>
      <c r="D51" s="119"/>
      <c r="E51" s="123">
        <v>17177</v>
      </c>
      <c r="F51" s="124">
        <v>20000</v>
      </c>
      <c r="G51" s="56"/>
    </row>
    <row r="52" spans="2:7" x14ac:dyDescent="0.2">
      <c r="B52" s="3" t="str">
        <f>"5314"</f>
        <v>5314</v>
      </c>
      <c r="C52" s="118" t="s">
        <v>16</v>
      </c>
      <c r="D52" s="119"/>
      <c r="E52" s="123">
        <v>1785</v>
      </c>
      <c r="F52" s="124">
        <v>30000</v>
      </c>
      <c r="G52" s="56"/>
    </row>
    <row r="53" spans="2:7" x14ac:dyDescent="0.2">
      <c r="B53" s="7" t="s">
        <v>66</v>
      </c>
      <c r="C53" s="118" t="s">
        <v>114</v>
      </c>
      <c r="D53" s="119"/>
      <c r="E53" s="123"/>
      <c r="F53" s="124"/>
      <c r="G53" s="56"/>
    </row>
    <row r="54" spans="2:7" x14ac:dyDescent="0.2">
      <c r="B54" s="7" t="s">
        <v>96</v>
      </c>
      <c r="C54" s="118" t="s">
        <v>17</v>
      </c>
      <c r="D54" s="119"/>
      <c r="E54" s="123">
        <v>16080</v>
      </c>
      <c r="F54" s="124">
        <v>20000</v>
      </c>
      <c r="G54" s="56"/>
    </row>
    <row r="55" spans="2:7" x14ac:dyDescent="0.2">
      <c r="B55" s="7" t="s">
        <v>97</v>
      </c>
      <c r="C55" s="118" t="s">
        <v>98</v>
      </c>
      <c r="D55" s="119"/>
      <c r="E55" s="123"/>
      <c r="F55" s="124">
        <v>0</v>
      </c>
      <c r="G55" s="56"/>
    </row>
    <row r="56" spans="2:7" x14ac:dyDescent="0.2">
      <c r="B56" s="3" t="str">
        <f>"5318"</f>
        <v>5318</v>
      </c>
      <c r="C56" s="122" t="s">
        <v>18</v>
      </c>
      <c r="D56" s="119"/>
      <c r="E56" s="123">
        <v>1610</v>
      </c>
      <c r="F56" s="124">
        <v>2000</v>
      </c>
      <c r="G56" s="56"/>
    </row>
    <row r="57" spans="2:7" x14ac:dyDescent="0.2">
      <c r="B57" s="3" t="str">
        <f>"5319"</f>
        <v>5319</v>
      </c>
      <c r="C57" s="122" t="s">
        <v>19</v>
      </c>
      <c r="D57" s="119"/>
      <c r="E57" s="123">
        <v>700</v>
      </c>
      <c r="F57" s="124">
        <v>800</v>
      </c>
      <c r="G57" s="56"/>
    </row>
    <row r="58" spans="2:7" x14ac:dyDescent="0.2">
      <c r="B58" s="3" t="str">
        <f>"5320"</f>
        <v>5320</v>
      </c>
      <c r="C58" s="122" t="s">
        <v>20</v>
      </c>
      <c r="D58" s="119"/>
      <c r="E58" s="123">
        <v>1700</v>
      </c>
      <c r="F58" s="124">
        <v>2000</v>
      </c>
      <c r="G58" s="56"/>
    </row>
    <row r="59" spans="2:7" x14ac:dyDescent="0.2">
      <c r="B59" s="7" t="s">
        <v>72</v>
      </c>
      <c r="C59" s="118" t="s">
        <v>70</v>
      </c>
      <c r="D59" s="119"/>
      <c r="E59" s="123">
        <v>0</v>
      </c>
      <c r="F59" s="124"/>
      <c r="G59" s="56"/>
    </row>
    <row r="60" spans="2:7" x14ac:dyDescent="0.2">
      <c r="B60" s="7" t="s">
        <v>99</v>
      </c>
      <c r="C60" s="118" t="s">
        <v>21</v>
      </c>
      <c r="D60" s="119"/>
      <c r="E60" s="123">
        <v>460</v>
      </c>
      <c r="F60" s="124">
        <v>1000</v>
      </c>
      <c r="G60" s="56"/>
    </row>
    <row r="61" spans="2:7" x14ac:dyDescent="0.2">
      <c r="B61" s="7" t="s">
        <v>100</v>
      </c>
      <c r="C61" s="118" t="s">
        <v>101</v>
      </c>
      <c r="D61" s="119"/>
      <c r="E61" s="123"/>
      <c r="F61" s="124">
        <v>3000</v>
      </c>
      <c r="G61" s="56"/>
    </row>
    <row r="62" spans="2:7" hidden="1" x14ac:dyDescent="0.2">
      <c r="B62" s="3"/>
      <c r="C62" s="122"/>
      <c r="D62" s="119"/>
      <c r="E62" s="123">
        <v>0</v>
      </c>
      <c r="F62" s="124"/>
      <c r="G62" s="56"/>
    </row>
    <row r="63" spans="2:7" hidden="1" x14ac:dyDescent="0.2">
      <c r="B63" s="3"/>
      <c r="C63" s="122"/>
      <c r="D63" s="119"/>
      <c r="E63" s="123">
        <v>0</v>
      </c>
      <c r="F63" s="124"/>
      <c r="G63" s="56"/>
    </row>
    <row r="64" spans="2:7" x14ac:dyDescent="0.2">
      <c r="B64" s="7" t="s">
        <v>56</v>
      </c>
      <c r="C64" s="118" t="s">
        <v>121</v>
      </c>
      <c r="D64" s="119"/>
      <c r="E64" s="123">
        <v>14263</v>
      </c>
      <c r="F64" s="124"/>
      <c r="G64" s="56"/>
    </row>
    <row r="65" spans="2:10" x14ac:dyDescent="0.2">
      <c r="B65" s="7" t="s">
        <v>62</v>
      </c>
      <c r="C65" s="118" t="s">
        <v>63</v>
      </c>
      <c r="D65" s="119"/>
      <c r="E65" s="123">
        <v>0</v>
      </c>
      <c r="F65" s="124"/>
      <c r="G65" s="56"/>
    </row>
    <row r="66" spans="2:10" x14ac:dyDescent="0.2">
      <c r="B66" s="3" t="str">
        <f>"5930"</f>
        <v>5930</v>
      </c>
      <c r="C66" s="122" t="s">
        <v>22</v>
      </c>
      <c r="D66" s="119"/>
      <c r="E66" s="123">
        <v>0</v>
      </c>
      <c r="F66" s="124"/>
      <c r="G66" s="56"/>
    </row>
    <row r="67" spans="2:10" x14ac:dyDescent="0.2">
      <c r="B67" s="3" t="str">
        <f>"5931"</f>
        <v>5931</v>
      </c>
      <c r="C67" s="118" t="s">
        <v>80</v>
      </c>
      <c r="D67" s="119"/>
      <c r="E67" s="123">
        <v>1000</v>
      </c>
      <c r="F67" s="124">
        <v>1000</v>
      </c>
      <c r="G67" s="56"/>
    </row>
    <row r="68" spans="2:10" x14ac:dyDescent="0.2">
      <c r="B68" s="7" t="s">
        <v>79</v>
      </c>
      <c r="C68" s="118" t="s">
        <v>81</v>
      </c>
      <c r="D68" s="119"/>
      <c r="E68" s="123">
        <v>0</v>
      </c>
      <c r="F68" s="124">
        <v>200</v>
      </c>
      <c r="G68" s="56"/>
    </row>
    <row r="69" spans="2:10" x14ac:dyDescent="0.2">
      <c r="B69" s="7" t="s">
        <v>82</v>
      </c>
      <c r="C69" s="118" t="s">
        <v>83</v>
      </c>
      <c r="D69" s="119"/>
      <c r="E69" s="123">
        <v>200</v>
      </c>
      <c r="F69" s="124"/>
      <c r="G69" s="56"/>
    </row>
    <row r="70" spans="2:10" x14ac:dyDescent="0.2">
      <c r="B70" s="7" t="s">
        <v>87</v>
      </c>
      <c r="C70" s="118"/>
      <c r="D70" s="119"/>
      <c r="E70" s="123">
        <v>0</v>
      </c>
      <c r="F70" s="124"/>
      <c r="G70" s="56"/>
    </row>
    <row r="71" spans="2:10" x14ac:dyDescent="0.2">
      <c r="B71" s="7" t="s">
        <v>88</v>
      </c>
      <c r="C71" s="118" t="s">
        <v>89</v>
      </c>
      <c r="D71" s="119"/>
      <c r="E71" s="123">
        <v>400</v>
      </c>
      <c r="F71" s="125"/>
      <c r="G71" s="56"/>
      <c r="J71" t="s">
        <v>113</v>
      </c>
    </row>
    <row r="72" spans="2:10" x14ac:dyDescent="0.2">
      <c r="B72" s="7" t="s">
        <v>102</v>
      </c>
      <c r="C72" s="118" t="s">
        <v>103</v>
      </c>
      <c r="D72" s="119"/>
      <c r="E72" s="123">
        <v>396</v>
      </c>
      <c r="F72" s="124">
        <v>400</v>
      </c>
      <c r="G72" s="56"/>
    </row>
    <row r="73" spans="2:10" x14ac:dyDescent="0.2">
      <c r="B73" s="3" t="str">
        <f>"6073"</f>
        <v>6073</v>
      </c>
      <c r="C73" s="122" t="s">
        <v>23</v>
      </c>
      <c r="D73" s="119"/>
      <c r="E73" s="123">
        <v>485</v>
      </c>
      <c r="F73" s="124">
        <v>1000</v>
      </c>
      <c r="G73" s="56"/>
    </row>
    <row r="74" spans="2:10" x14ac:dyDescent="0.2">
      <c r="B74" s="3" t="str">
        <f>"6074"</f>
        <v>6074</v>
      </c>
      <c r="C74" s="118" t="s">
        <v>48</v>
      </c>
      <c r="D74" s="119"/>
      <c r="E74" s="123">
        <v>3025</v>
      </c>
      <c r="F74" s="124">
        <v>4000</v>
      </c>
      <c r="G74" s="56"/>
    </row>
    <row r="75" spans="2:10" x14ac:dyDescent="0.2">
      <c r="B75" s="3" t="str">
        <f>"6110"</f>
        <v>6110</v>
      </c>
      <c r="C75" s="122" t="s">
        <v>24</v>
      </c>
      <c r="D75" s="119"/>
      <c r="E75" s="123">
        <v>1479</v>
      </c>
      <c r="F75" s="124">
        <v>1500</v>
      </c>
      <c r="G75" s="56"/>
    </row>
    <row r="76" spans="2:10" x14ac:dyDescent="0.2">
      <c r="B76" s="3" t="str">
        <f>"6151"</f>
        <v>6151</v>
      </c>
      <c r="C76" s="122" t="s">
        <v>25</v>
      </c>
      <c r="D76" s="119"/>
      <c r="E76" s="123">
        <v>19588</v>
      </c>
      <c r="F76" s="124">
        <v>20000</v>
      </c>
      <c r="G76" s="56"/>
    </row>
    <row r="77" spans="2:10" x14ac:dyDescent="0.2">
      <c r="B77" s="3" t="str">
        <f>"6210"</f>
        <v>6210</v>
      </c>
      <c r="C77" s="122" t="s">
        <v>26</v>
      </c>
      <c r="D77" s="126"/>
      <c r="E77" s="123">
        <v>1740</v>
      </c>
      <c r="F77" s="124">
        <v>2000</v>
      </c>
      <c r="G77" s="56"/>
    </row>
    <row r="78" spans="2:10" x14ac:dyDescent="0.2">
      <c r="B78" s="3" t="str">
        <f>"6211"</f>
        <v>6211</v>
      </c>
      <c r="C78" s="122" t="s">
        <v>27</v>
      </c>
      <c r="D78" s="126"/>
      <c r="E78" s="123">
        <v>3335</v>
      </c>
      <c r="F78" s="124">
        <v>0</v>
      </c>
      <c r="G78" s="56"/>
    </row>
    <row r="79" spans="2:10" x14ac:dyDescent="0.2">
      <c r="B79" s="7" t="s">
        <v>105</v>
      </c>
      <c r="C79" s="118" t="s">
        <v>104</v>
      </c>
      <c r="D79" s="126"/>
      <c r="E79" s="123"/>
      <c r="F79" s="124">
        <v>0</v>
      </c>
      <c r="G79" s="56"/>
    </row>
    <row r="80" spans="2:10" x14ac:dyDescent="0.2">
      <c r="B80" s="3" t="str">
        <f>"6250"</f>
        <v>6250</v>
      </c>
      <c r="C80" s="122" t="s">
        <v>28</v>
      </c>
      <c r="D80" s="119"/>
      <c r="E80" s="123">
        <v>7042</v>
      </c>
      <c r="F80" s="124">
        <v>7500</v>
      </c>
      <c r="G80" s="56"/>
    </row>
    <row r="81" spans="2:11" x14ac:dyDescent="0.2">
      <c r="B81" s="7" t="s">
        <v>118</v>
      </c>
      <c r="C81" s="118" t="s">
        <v>119</v>
      </c>
      <c r="D81" s="119"/>
      <c r="E81" s="123"/>
      <c r="F81" s="124">
        <v>6000</v>
      </c>
      <c r="G81" s="56"/>
    </row>
    <row r="82" spans="2:11" x14ac:dyDescent="0.2">
      <c r="B82" s="3" t="str">
        <f>"6292"</f>
        <v>6292</v>
      </c>
      <c r="C82" s="118" t="s">
        <v>76</v>
      </c>
      <c r="D82" s="119"/>
      <c r="E82" s="123">
        <v>19278</v>
      </c>
      <c r="F82" s="124">
        <v>20000</v>
      </c>
      <c r="G82" s="56"/>
    </row>
    <row r="83" spans="2:11" hidden="1" x14ac:dyDescent="0.2">
      <c r="B83" s="3"/>
      <c r="C83" s="118"/>
      <c r="D83" s="119"/>
      <c r="E83" s="123">
        <v>0</v>
      </c>
      <c r="F83" s="124"/>
      <c r="G83" s="56"/>
    </row>
    <row r="84" spans="2:11" hidden="1" x14ac:dyDescent="0.2">
      <c r="B84" s="3"/>
      <c r="C84" s="118"/>
      <c r="D84" s="119"/>
      <c r="E84" s="123">
        <v>0</v>
      </c>
      <c r="F84" s="124"/>
      <c r="G84" s="56"/>
    </row>
    <row r="85" spans="2:11" hidden="1" x14ac:dyDescent="0.2">
      <c r="B85" s="3"/>
      <c r="C85" s="118"/>
      <c r="D85" s="119"/>
      <c r="E85" s="123">
        <v>0</v>
      </c>
      <c r="F85" s="124"/>
      <c r="G85" s="56"/>
    </row>
    <row r="86" spans="2:11" x14ac:dyDescent="0.2">
      <c r="B86" s="7" t="s">
        <v>125</v>
      </c>
      <c r="C86" s="118" t="s">
        <v>124</v>
      </c>
      <c r="D86" s="119"/>
      <c r="E86" s="123">
        <v>1800</v>
      </c>
      <c r="F86" s="124">
        <v>2000</v>
      </c>
      <c r="G86" s="56"/>
    </row>
    <row r="87" spans="2:11" x14ac:dyDescent="0.2">
      <c r="B87" s="7" t="s">
        <v>126</v>
      </c>
      <c r="C87" s="118" t="s">
        <v>127</v>
      </c>
      <c r="D87" s="119"/>
      <c r="E87" s="123">
        <v>6475</v>
      </c>
      <c r="F87" s="124">
        <v>5000</v>
      </c>
      <c r="G87" s="56"/>
    </row>
    <row r="88" spans="2:11" x14ac:dyDescent="0.2">
      <c r="B88" s="3" t="str">
        <f>"6570"</f>
        <v>6570</v>
      </c>
      <c r="C88" s="118" t="s">
        <v>29</v>
      </c>
      <c r="D88" s="119"/>
      <c r="E88" s="123">
        <v>410</v>
      </c>
      <c r="F88" s="124">
        <v>500</v>
      </c>
      <c r="G88" s="56"/>
    </row>
    <row r="89" spans="2:11" x14ac:dyDescent="0.2">
      <c r="B89" s="7" t="s">
        <v>90</v>
      </c>
      <c r="C89" s="118" t="s">
        <v>91</v>
      </c>
      <c r="D89" s="119"/>
      <c r="E89" s="123">
        <v>0</v>
      </c>
      <c r="F89" s="127"/>
      <c r="G89" s="56"/>
    </row>
    <row r="90" spans="2:11" x14ac:dyDescent="0.2">
      <c r="B90" s="7" t="s">
        <v>33</v>
      </c>
      <c r="C90" s="118" t="s">
        <v>67</v>
      </c>
      <c r="D90" s="128"/>
      <c r="E90" s="123">
        <v>-1249</v>
      </c>
      <c r="F90" s="129">
        <v>-1300</v>
      </c>
      <c r="G90" s="56"/>
    </row>
    <row r="91" spans="2:11" x14ac:dyDescent="0.2">
      <c r="B91" s="107" t="str">
        <f>"8400"</f>
        <v>8400</v>
      </c>
      <c r="C91" s="19" t="s">
        <v>30</v>
      </c>
      <c r="D91" s="20"/>
      <c r="E91" s="85">
        <v>5613</v>
      </c>
      <c r="F91" s="56">
        <v>5500</v>
      </c>
      <c r="G91" s="56"/>
    </row>
    <row r="92" spans="2:11" x14ac:dyDescent="0.2">
      <c r="B92" s="107"/>
      <c r="C92" s="107"/>
      <c r="D92" s="109"/>
      <c r="E92" s="85"/>
      <c r="F92" s="71"/>
      <c r="G92" s="56"/>
    </row>
    <row r="93" spans="2:11" x14ac:dyDescent="0.2">
      <c r="B93" s="111" t="s">
        <v>78</v>
      </c>
      <c r="C93" s="111" t="s">
        <v>120</v>
      </c>
      <c r="D93" s="109">
        <v>35000</v>
      </c>
      <c r="E93" s="85"/>
      <c r="F93" s="71">
        <v>0</v>
      </c>
      <c r="G93" s="56"/>
    </row>
    <row r="94" spans="2:11" x14ac:dyDescent="0.2">
      <c r="B94" s="108"/>
      <c r="C94" s="108" t="s">
        <v>132</v>
      </c>
      <c r="D94" s="110"/>
      <c r="E94" s="85">
        <v>-4363</v>
      </c>
      <c r="F94" s="71">
        <v>0</v>
      </c>
      <c r="G94" s="56"/>
    </row>
    <row r="95" spans="2:11" ht="13.5" thickBot="1" x14ac:dyDescent="0.25">
      <c r="B95" s="38"/>
      <c r="C95" s="39" t="s">
        <v>50</v>
      </c>
      <c r="D95" s="40"/>
      <c r="E95" s="87">
        <v>0</v>
      </c>
      <c r="F95" s="57">
        <v>10000</v>
      </c>
      <c r="G95" s="56"/>
    </row>
    <row r="96" spans="2:11" ht="13.5" thickTop="1" x14ac:dyDescent="0.2">
      <c r="B96" s="12"/>
      <c r="C96" s="21" t="s">
        <v>34</v>
      </c>
      <c r="D96" s="22"/>
      <c r="E96" s="86">
        <f>SUM(E37:E95)</f>
        <v>210950.5</v>
      </c>
      <c r="F96" s="58">
        <f>SUM(F37:F95)</f>
        <v>299700</v>
      </c>
      <c r="G96" s="58"/>
      <c r="H96" s="131"/>
      <c r="K96" t="s">
        <v>135</v>
      </c>
    </row>
    <row r="97" spans="1:8" x14ac:dyDescent="0.2">
      <c r="B97" s="12"/>
      <c r="C97" s="21"/>
      <c r="D97" s="22"/>
      <c r="E97" s="86"/>
      <c r="F97" s="71"/>
      <c r="G97" s="71"/>
      <c r="H97" s="1"/>
    </row>
    <row r="98" spans="1:8" x14ac:dyDescent="0.2">
      <c r="B98" s="12"/>
      <c r="C98" s="132" t="s">
        <v>139</v>
      </c>
      <c r="D98" s="133"/>
      <c r="E98" s="134">
        <f>SUM(E32-E96)</f>
        <v>56940.5</v>
      </c>
      <c r="F98" s="130">
        <f>SUM(F32-F96)</f>
        <v>-40300</v>
      </c>
      <c r="G98" s="71"/>
      <c r="H98" s="1"/>
    </row>
    <row r="99" spans="1:8" x14ac:dyDescent="0.2">
      <c r="B99" s="12"/>
      <c r="C99" s="21"/>
      <c r="D99" s="22"/>
      <c r="E99" s="70"/>
      <c r="F99" s="71"/>
      <c r="G99" s="71"/>
      <c r="H99" s="1"/>
    </row>
    <row r="100" spans="1:8" x14ac:dyDescent="0.2">
      <c r="B100" s="83"/>
      <c r="C100" s="103" t="s">
        <v>145</v>
      </c>
      <c r="D100" s="104"/>
      <c r="E100" s="105"/>
      <c r="F100" s="106"/>
      <c r="G100" s="74"/>
      <c r="H100" s="1"/>
    </row>
    <row r="101" spans="1:8" x14ac:dyDescent="0.2">
      <c r="B101" s="83"/>
      <c r="C101" s="99"/>
      <c r="D101" s="72"/>
      <c r="E101" s="73"/>
      <c r="F101" s="56"/>
      <c r="G101" s="74"/>
      <c r="H101" s="1"/>
    </row>
    <row r="102" spans="1:8" x14ac:dyDescent="0.2">
      <c r="B102" s="5" t="s">
        <v>31</v>
      </c>
      <c r="C102" s="13" t="s">
        <v>35</v>
      </c>
      <c r="D102" s="6"/>
      <c r="E102" s="65"/>
      <c r="F102" s="56"/>
      <c r="G102" s="56"/>
    </row>
    <row r="103" spans="1:8" ht="13.5" thickBot="1" x14ac:dyDescent="0.25"/>
    <row r="104" spans="1:8" ht="13.5" customHeight="1" thickBot="1" x14ac:dyDescent="0.25">
      <c r="A104" s="1"/>
      <c r="B104" s="60" t="s">
        <v>128</v>
      </c>
      <c r="C104" s="60" t="s">
        <v>129</v>
      </c>
      <c r="D104" s="63"/>
      <c r="E104" s="61"/>
      <c r="F104" s="62"/>
    </row>
    <row r="105" spans="1:8" ht="13.5" thickBot="1" x14ac:dyDescent="0.25"/>
    <row r="106" spans="1:8" ht="15.75" x14ac:dyDescent="0.25">
      <c r="B106" s="25" t="s">
        <v>47</v>
      </c>
      <c r="C106" s="26"/>
      <c r="D106" s="26"/>
      <c r="E106" s="27"/>
    </row>
    <row r="107" spans="1:8" ht="15.75" x14ac:dyDescent="0.25">
      <c r="B107" s="28"/>
      <c r="C107" s="29" t="s">
        <v>37</v>
      </c>
      <c r="D107" s="30"/>
      <c r="E107" s="31"/>
    </row>
    <row r="108" spans="1:8" ht="15.75" x14ac:dyDescent="0.25">
      <c r="B108" s="28"/>
      <c r="C108" s="29" t="s">
        <v>38</v>
      </c>
      <c r="D108" s="29" t="s">
        <v>39</v>
      </c>
      <c r="E108" s="31"/>
    </row>
    <row r="109" spans="1:8" ht="15.75" x14ac:dyDescent="0.25">
      <c r="B109" s="28"/>
      <c r="C109" s="29" t="s">
        <v>40</v>
      </c>
      <c r="D109" s="29" t="s">
        <v>39</v>
      </c>
      <c r="E109" s="31"/>
    </row>
    <row r="110" spans="1:8" ht="15.75" x14ac:dyDescent="0.25">
      <c r="B110" s="28"/>
      <c r="C110" s="29" t="s">
        <v>41</v>
      </c>
      <c r="D110" s="29" t="s">
        <v>42</v>
      </c>
      <c r="E110" s="31"/>
    </row>
    <row r="111" spans="1:8" ht="15.75" x14ac:dyDescent="0.25">
      <c r="B111" s="28"/>
      <c r="C111" s="29" t="s">
        <v>43</v>
      </c>
      <c r="D111" s="29" t="s">
        <v>44</v>
      </c>
      <c r="E111" s="31"/>
    </row>
    <row r="112" spans="1:8" ht="15.75" x14ac:dyDescent="0.25">
      <c r="B112" s="28"/>
      <c r="C112" s="29" t="s">
        <v>45</v>
      </c>
      <c r="D112" s="46">
        <v>13500</v>
      </c>
      <c r="E112" s="31"/>
    </row>
    <row r="113" spans="2:5" ht="16.5" thickBot="1" x14ac:dyDescent="0.3">
      <c r="B113" s="32"/>
      <c r="C113" s="33" t="s">
        <v>46</v>
      </c>
      <c r="D113" s="34">
        <v>4455</v>
      </c>
      <c r="E113" s="35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 2012 (2)</vt:lpstr>
      <vt:lpstr>Resultat 2011</vt:lpstr>
      <vt:lpstr>Budget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Melker Eriksson</dc:creator>
  <cp:lastModifiedBy>Hans Bergström</cp:lastModifiedBy>
  <cp:lastPrinted>2016-01-03T10:10:08Z</cp:lastPrinted>
  <dcterms:created xsi:type="dcterms:W3CDTF">2008-01-02T20:41:47Z</dcterms:created>
  <dcterms:modified xsi:type="dcterms:W3CDTF">2016-01-07T21:16:26Z</dcterms:modified>
</cp:coreProperties>
</file>